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'Arkusz1'!$A$1:$Q$200</definedName>
    <definedName name="_xlnm.Print_Titles" localSheetId="0">'Arkusz1'!$7:$9</definedName>
  </definedNames>
  <calcPr fullCalcOnLoad="1"/>
</workbook>
</file>

<file path=xl/comments1.xml><?xml version="1.0" encoding="utf-8"?>
<comments xmlns="http://schemas.openxmlformats.org/spreadsheetml/2006/main">
  <authors>
    <author>adam.kiwka</author>
  </authors>
  <commentList>
    <comment ref="D194" authorId="0">
      <text>
        <r>
          <rPr>
            <b/>
            <sz val="8"/>
            <rFont val="Tahoma"/>
            <family val="2"/>
          </rPr>
          <t>adam.kiwka:</t>
        </r>
        <r>
          <rPr>
            <sz val="8"/>
            <rFont val="Tahoma"/>
            <family val="2"/>
          </rPr>
          <t xml:space="preserve">
UCHWAŁA Nr XXIV/260/2008 
 Sejmiku Województwa Opolskiego
z dnia 30 września 2008 r.</t>
        </r>
      </text>
    </comment>
  </commentList>
</comments>
</file>

<file path=xl/sharedStrings.xml><?xml version="1.0" encoding="utf-8"?>
<sst xmlns="http://schemas.openxmlformats.org/spreadsheetml/2006/main" count="494" uniqueCount="139">
  <si>
    <t>Lp.</t>
  </si>
  <si>
    <t>Wyszczególnienie</t>
  </si>
  <si>
    <t>Jednostka odpowiedzialna lub koordynująca</t>
  </si>
  <si>
    <t>Okres realizacji (programu, zadania, umowy)</t>
  </si>
  <si>
    <t>Od</t>
  </si>
  <si>
    <t>Do</t>
  </si>
  <si>
    <t>Wykonanie do 2009</t>
  </si>
  <si>
    <t>Przewidywane wykonanie 2010</t>
  </si>
  <si>
    <t>Limity wydatków w poszczególnych latach</t>
  </si>
  <si>
    <t>Limity zobowiązań</t>
  </si>
  <si>
    <t>1.</t>
  </si>
  <si>
    <t>Wieloletnie programy, projekty lub zadania razem, z tego:</t>
  </si>
  <si>
    <t>1.1.</t>
  </si>
  <si>
    <t>- wydatki bieżące</t>
  </si>
  <si>
    <t>- wydatki majątkowe</t>
  </si>
  <si>
    <t>z tego:</t>
  </si>
  <si>
    <t>1)</t>
  </si>
  <si>
    <t>a)</t>
  </si>
  <si>
    <t>b)</t>
  </si>
  <si>
    <t>2)</t>
  </si>
  <si>
    <t>3)</t>
  </si>
  <si>
    <t>1.2.</t>
  </si>
  <si>
    <t>2.</t>
  </si>
  <si>
    <t>2.1.</t>
  </si>
  <si>
    <t>2.2.</t>
  </si>
  <si>
    <t>3.</t>
  </si>
  <si>
    <t>Program Operacyjny Kapitał Ludzki - komponent regionalny</t>
  </si>
  <si>
    <t>Program Operacyjny Kapitał Ludzki - Pomoc Techniczna</t>
  </si>
  <si>
    <t>c)</t>
  </si>
  <si>
    <t>d)</t>
  </si>
  <si>
    <t>Program Operacyjny Kapitał Ludzki - komponent centralny</t>
  </si>
  <si>
    <t>Program Operacyjny Innowacyjna Gospodarka</t>
  </si>
  <si>
    <t>e)</t>
  </si>
  <si>
    <t>Program Operacyjny Pomoc Techniczna</t>
  </si>
  <si>
    <t xml:space="preserve">Program Operacyjny „Zrównoważony rozwój sektora rybołówstwa i nadbrzeżnych obszarów rybackich 2007-2013” </t>
  </si>
  <si>
    <t>Program Operacyjny INTERREG IV C</t>
  </si>
  <si>
    <t>Program Rozwoju Obszarów Wiejskich - Pomoc Techniczna</t>
  </si>
  <si>
    <t>Program Operacyjny Współpracy Transgranicznej Republika Czeska - Rzeczpospolita Polska 2007 - 2013 - Pomoc Techniczna</t>
  </si>
  <si>
    <t>Program Operacyjny Współpracy Transgranicznej Republika Czeska - Rzeczpospolita Polska 2007 - 2013</t>
  </si>
  <si>
    <t xml:space="preserve"> Projekt: "Europe Direct - Punkty w ramach sieci informacyjnej" </t>
  </si>
  <si>
    <t>Urząd Marszałkowski Województwa Opolskiego, Regionalny Ośrodek Pomocy Społecznej, Opolskie Centrum Rozwoju Gospodarki</t>
  </si>
  <si>
    <t>Urząd Marszałkowski Województwa Opolskiego, Wojewódzki Urząd Pracy</t>
  </si>
  <si>
    <t>Urząd Marszałkowski Województwa Opolskiego</t>
  </si>
  <si>
    <t>Urząd Marszałkowski Województwa Opolskiego, Opolskie Centrum Rozwoju Gospodarki</t>
  </si>
  <si>
    <t>Urzą Marszałkowski Województwa Opolskiego, Zarząd Dróg Wojewódzkich, Regionalny Ośrodek Polityki Społecznej</t>
  </si>
  <si>
    <t>Opolskie Centrum Rozwoju Gospodarki</t>
  </si>
  <si>
    <t>f)</t>
  </si>
  <si>
    <t>g)</t>
  </si>
  <si>
    <t>h)</t>
  </si>
  <si>
    <t>i)</t>
  </si>
  <si>
    <t>j)</t>
  </si>
  <si>
    <t>k)</t>
  </si>
  <si>
    <t>l)</t>
  </si>
  <si>
    <t>-</t>
  </si>
  <si>
    <t>Wojewódzki Zarząd Melioracji i Urządzeń Wodnych w Opolu</t>
  </si>
  <si>
    <t>Zarząd Dróg Wojewódzkich w Opolu</t>
  </si>
  <si>
    <t>2011</t>
  </si>
  <si>
    <t>2012</t>
  </si>
  <si>
    <t>2015</t>
  </si>
  <si>
    <t>Regionalny Program Operacyjny (RPO) - projekty konkursowe</t>
  </si>
  <si>
    <r>
      <t xml:space="preserve">RPO - Projekt: </t>
    </r>
    <r>
      <rPr>
        <i/>
        <sz val="10"/>
        <rFont val="Arial"/>
        <family val="2"/>
      </rPr>
      <t>Rozbudowa drogi wojewódzkiej nr 401 na odcinku Grodków - Pakosławice Etap I</t>
    </r>
  </si>
  <si>
    <r>
      <t xml:space="preserve">RPO - Projekt: </t>
    </r>
    <r>
      <rPr>
        <i/>
        <sz val="10"/>
        <rFont val="Arial"/>
        <family val="2"/>
      </rPr>
      <t>Przebudowa drogi wojewódzkiej nr 414 na odcinku Przysiecz - Dzików</t>
    </r>
  </si>
  <si>
    <r>
      <t>RPO - Projekt: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Rozbudowa drogi wojewódzkie nr 494 na odcinku Olesno-Łowoszów wraz z przebudową obiektu mostowego</t>
    </r>
  </si>
  <si>
    <t>RPO - Projekt: Moszna Zamek- Regionalnym Ośrodkiem Turystyki Rekreacyjnej i Kulturowej</t>
  </si>
  <si>
    <t>Regionalny Program Operacyjny (RPO) - Pomoc Techniczna</t>
  </si>
  <si>
    <r>
      <t xml:space="preserve">RPO - Projekt: </t>
    </r>
    <r>
      <rPr>
        <i/>
        <sz val="10"/>
        <rFont val="Arial"/>
        <family val="2"/>
      </rPr>
      <t>Przebudowa drogi wojewódzkiej nr 409 na odcinku Krapkowice - Steblów</t>
    </r>
  </si>
  <si>
    <r>
      <t xml:space="preserve">RPO - Projekt: </t>
    </r>
    <r>
      <rPr>
        <i/>
        <sz val="10"/>
        <rFont val="Arial"/>
        <family val="2"/>
      </rPr>
      <t>Budowa obwodnicy w miejscowości Głubczyce w ciągu drogi wojewódzkiej nr 416</t>
    </r>
  </si>
  <si>
    <t>x</t>
  </si>
  <si>
    <t>4)</t>
  </si>
  <si>
    <t>5)</t>
  </si>
  <si>
    <t>6)</t>
  </si>
  <si>
    <t>7)</t>
  </si>
  <si>
    <t>8)</t>
  </si>
  <si>
    <t>9)</t>
  </si>
  <si>
    <t>10)</t>
  </si>
  <si>
    <t>pozostałe wieloletnie programy, projekty lub zadania - razem, z tego:</t>
  </si>
  <si>
    <t>a) działalność jednostek budżetowych samorządu Województwa Opolskiego</t>
  </si>
  <si>
    <t>Zespół Szkół w Kędzierzynie - Koźlu</t>
  </si>
  <si>
    <t>Zespół Szkół w Brzegu</t>
  </si>
  <si>
    <t>Zespół Szkół w Branicach</t>
  </si>
  <si>
    <t>Zespół Szkół  w Prudniku</t>
  </si>
  <si>
    <t>Zespół Pacówek Specjalnych  przy ZOZ Opole</t>
  </si>
  <si>
    <t>Regionalne Centrum Kształcenia Języków Obcych  Opole</t>
  </si>
  <si>
    <t>Wojewódzki  Ośrodek Doskonalenia Informatycznego i Politechnicznego Opole</t>
  </si>
  <si>
    <t>Wojewódzki Ośrodek Metodyczny Opole</t>
  </si>
  <si>
    <t xml:space="preserve">Zespół Opolskich Parków Krajobrazowych </t>
  </si>
  <si>
    <t>Wojewódzki Zarząd Melioracji i Urządzeń Wodnych</t>
  </si>
  <si>
    <t>Wojewódzki Zarząd Melioracji i Urzadzeń Wodnych</t>
  </si>
  <si>
    <t>11)</t>
  </si>
  <si>
    <t>12)</t>
  </si>
  <si>
    <t>Pedagogicznna Biblioteka Wojewódzka</t>
  </si>
  <si>
    <t>13)</t>
  </si>
  <si>
    <t>Zarząd Dróg Wojewódzkich</t>
  </si>
  <si>
    <t>14)</t>
  </si>
  <si>
    <t>Wojewódzki Urzad Pracy</t>
  </si>
  <si>
    <t>15)</t>
  </si>
  <si>
    <t>Regionalny Ośrodek Polityki Społecznej</t>
  </si>
  <si>
    <t>16)</t>
  </si>
  <si>
    <t>Urząd Marszałkowski</t>
  </si>
  <si>
    <t>b) Zakup i wdrożenie specjalistycznego oprogramowania do weryfikacji i redystrybucji opłat za korzystanie ze srodowiska i opłaty produktowej</t>
  </si>
  <si>
    <t>c) Dokumentacje przyszłosciowe na zadania na drogach wojewódzkich</t>
  </si>
  <si>
    <t xml:space="preserve">d) Budowa obwodnicy miejscowości Dobrzeń Wielki, Dobrzeń Mały, Borki i Czarnowąsy do połączenia z infrastrukturą komunikacyjną Miasta Opola </t>
  </si>
  <si>
    <t>e) Przebudowa i rozbudowa Opolskiego Centrum Rehabilitacji w Korfantowie (wkład własny do projektu RPO)</t>
  </si>
  <si>
    <t>Opolskie Centrum Rehabilitacji w Korfantowie</t>
  </si>
  <si>
    <t xml:space="preserve">Centrum  Terapii Nerwic Moszna-Zamek </t>
  </si>
  <si>
    <t>g) Dokończenie modernizacji formy zewnętrznej budynku Filharmonii Opolskiej wraz z  elementami usprawnień technicznych niezbędnych do prawidłowej działalności instytucji</t>
  </si>
  <si>
    <t>Filharmonia Opolska</t>
  </si>
  <si>
    <t>Wieloletnie umowy, których realizacja w roku budżetowym i w latach następnych jest niezbędna dla zapewnienia ciągłości działania j.s.t. i których płatności przypadają w okresie dłuższym niż rok - razem, z tego:</t>
  </si>
  <si>
    <t>Umowa o świadczenie usług publicznych w zakresie kolejowych przewozów pasażerskich na obszarze Województwa Opolskiego</t>
  </si>
  <si>
    <t>Potencjalne wydatki</t>
  </si>
  <si>
    <t>Umowa z WFOŚiGW poręczenia pożyczki zaciągniągniętej przez Teatr im. Jana Kochanowskiego w Opolu, z przeznaczeniem na realizację zadania "Modernizacja formy zewnętrznej Teatru im. Jana Kochanowskiego w Opolu ze szczególnym uwzględnieniem termomodernizacji"</t>
  </si>
  <si>
    <t>Umowa z WFOŚiGW poręczenia pożyczki zaciągniągniętej przez Filharmonię Opolską im. Józefa Elsnera w Opolu, z przeznaczeniem na "Modernizacja formy zewnętrznej Filharmonii Opolskiej im. Józefa Elsnera w Opolu ze szczególnym uwzględnieniem termomodernizacji"</t>
  </si>
  <si>
    <t>Umowa z WFOŚiGW poręczenia pożyczki zaciągniągniętej przez Szpital Wojewódzki w Opolu, z przeznaczeniem na realizację zadania "Termomodernizacja budynku głównego Szpitala"</t>
  </si>
  <si>
    <t>Umowa z WFOŚiGW poręczenia pożyczki zaciągniągniętej przez Filharmonię Opolską im. Józefa Elsnera w Opolu, z przeznaczeniem na realizację zadania "Termomodernizacja obiektu Filharmonii Opolskiej"</t>
  </si>
  <si>
    <t>Umowa z BGK poręczenia pożyczki zaciągniągniętej przez Samodzielny Wojewódzki Szpital dla Nerwowo i Psychicznie Chorych w Branicach, z przeznaczeniem na spłatę zobowiązań wymagalnych</t>
  </si>
  <si>
    <t>Umowa z WFOŚiGW poręczenia pożyczki zaciągniągniętej przez Samodzielny Publiczny Zespół Szpitali Pulmonologiczno - Reumatologicznych z siedzibą w Kup, z przeznaczeniem na realizacje zadania "Termomodernizacja Szpitala Chorób Płuc i Gruźlicy w Kup"</t>
  </si>
  <si>
    <t>Umowa z WFOŚiGW poręczenia pożyczki zaciągniągniętej przez Szpital Wojewódzki w Opolu, z przeznaczeniem na realizację zadania "Termomodernizacja budynku pulmonologii wraz z remontem węzła cieplnego, wymianą instalacji c.o., okien i dociepleniem budynku”</t>
  </si>
  <si>
    <t>Umowa z WFOŚiGW poręczenia pożyczki zaciągniągniętej przez Samodzielny Publiczny Zespół Szpitali Pulmonologiczno - Reumatologicznych z siedzibą w Kup, z przeznaczeniem na realizację zadania „Termomodernizacja budynku administracyjno-hotelowego oraz budynku magazynowego”</t>
  </si>
  <si>
    <t xml:space="preserve">Urzą Marszałkowski, Wojewódzki Urząd Pracy, Opolskie Centrum Rozwoju Gospodarki, Regionalny Ośrodek Polityki Społecznej, Wojewódzki Ośrodek Doskonalenia Informatycznego i Politechnicznego, Wojewódzki Ośrodek Metodyczny, Regionalne Centrum Kształcenia Języków Obcych               </t>
  </si>
  <si>
    <t>Wieloletnie gwarancje i poręczenia udzielone przez Województwo Opolskie - razem - potencjalne wydatki bieżące, z tego:</t>
  </si>
  <si>
    <t>Sejmiku Województwa Opolskiego</t>
  </si>
  <si>
    <t>Załacznik nr 2</t>
  </si>
  <si>
    <t>Wieloletnie programy, projekty lub zadania związane z programami realizowanymi z udziałem środków, o których mowa w art. 5 ust. 1 pkt 2 i 3 - razem, z tego:</t>
  </si>
  <si>
    <t>Łączne nakłady finansowe</t>
  </si>
  <si>
    <t>f) Budowa nowego pawilonu Centrum Terapii Nerwic Moszna</t>
  </si>
  <si>
    <t>Razem wydatki na przedsięwzięcia wieloletnie</t>
  </si>
  <si>
    <t>h) Rozbudowa drogi wojewódzkiej nr 401 w miejscowości Obórki</t>
  </si>
  <si>
    <r>
      <t>Przedsięwzięcia wieloletnie realizowane w latach 2011 - 2016</t>
    </r>
    <r>
      <rPr>
        <b/>
        <sz val="14"/>
        <rFont val="Arial"/>
        <family val="2"/>
      </rPr>
      <t xml:space="preserve"> - po zmianach</t>
    </r>
  </si>
  <si>
    <r>
      <t>RPO - Projekt:</t>
    </r>
    <r>
      <rPr>
        <b/>
        <i/>
        <sz val="12"/>
        <rFont val="Arial"/>
        <family val="2"/>
      </rPr>
      <t xml:space="preserve"> </t>
    </r>
    <r>
      <rPr>
        <i/>
        <sz val="10"/>
        <rFont val="Arial"/>
        <family val="2"/>
      </rPr>
      <t xml:space="preserve">Rozbudowa drogi wojewódzkiej nr 416 w m. Pietna </t>
    </r>
  </si>
  <si>
    <r>
      <t xml:space="preserve">RPO - Projekt: </t>
    </r>
    <r>
      <rPr>
        <i/>
        <sz val="10"/>
        <rFont val="Arial"/>
        <family val="2"/>
      </rPr>
      <t xml:space="preserve">Rozbudowa </t>
    </r>
    <r>
      <rPr>
        <sz val="10"/>
        <rFont val="Arial"/>
        <family val="2"/>
      </rPr>
      <t>d</t>
    </r>
    <r>
      <rPr>
        <i/>
        <sz val="10"/>
        <rFont val="Arial"/>
        <family val="2"/>
      </rPr>
      <t>rogi wojewódzkiej nr 463 na odcinku Krasiejów - Mnichus</t>
    </r>
  </si>
  <si>
    <t>do uchwały nr..................</t>
  </si>
  <si>
    <t>z dnia ...................</t>
  </si>
  <si>
    <t xml:space="preserve">i) Zabudowa wyrw na rzece Odrze w m. Cisek, Roszowicki Las </t>
  </si>
  <si>
    <t xml:space="preserve">j) Usunięcie zatorów i zamulisk na rzece Brynica   </t>
  </si>
  <si>
    <t xml:space="preserve">k) Usunięcie zamulisk na kanale Gościejowicki   </t>
  </si>
  <si>
    <t xml:space="preserve">l) Usunięcie zatorów i zamulisk na rzece Malina   </t>
  </si>
  <si>
    <t xml:space="preserve">ł) Usunięcie zatorów i zamulisk na rzece Ścinawa Niemodlińska    </t>
  </si>
  <si>
    <t xml:space="preserve">m) Zabudowa wyrwy, usuniecie zatorów, remont koryta  rzeki Osobłoga   </t>
  </si>
  <si>
    <r>
      <t xml:space="preserve">RPO - Projekt: </t>
    </r>
    <r>
      <rPr>
        <i/>
        <sz val="10"/>
        <rFont val="Arial"/>
        <family val="2"/>
      </rPr>
      <t>Budowa lewostronnego wału rzeki Odry pn."Cisek - Dzielniczka" zadanie 1,6,7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</si>
</sst>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10"/>
      <name val="Arial CE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6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3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3" fontId="0" fillId="0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vertical="center" wrapText="1"/>
    </xf>
    <xf numFmtId="3" fontId="15" fillId="0" borderId="1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left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wrapText="1"/>
    </xf>
    <xf numFmtId="3" fontId="1" fillId="0" borderId="1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left" wrapText="1"/>
    </xf>
    <xf numFmtId="3" fontId="1" fillId="0" borderId="10" xfId="0" applyNumberFormat="1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7"/>
  <sheetViews>
    <sheetView tabSelected="1" view="pageBreakPreview" zoomScale="75" zoomScaleNormal="75" zoomScaleSheetLayoutView="75" zoomScalePageLayoutView="0" workbookViewId="0" topLeftCell="A1">
      <selection activeCell="N160" sqref="N160:Q177"/>
    </sheetView>
  </sheetViews>
  <sheetFormatPr defaultColWidth="9.140625" defaultRowHeight="12.75"/>
  <cols>
    <col min="1" max="1" width="3.8515625" style="41" bestFit="1" customWidth="1"/>
    <col min="2" max="2" width="2.57421875" style="3" bestFit="1" customWidth="1"/>
    <col min="3" max="3" width="3.7109375" style="3" customWidth="1"/>
    <col min="4" max="4" width="38.57421875" style="3" customWidth="1"/>
    <col min="5" max="5" width="23.00390625" style="4" customWidth="1"/>
    <col min="6" max="7" width="7.8515625" style="3" customWidth="1"/>
    <col min="8" max="8" width="15.7109375" style="3" bestFit="1" customWidth="1"/>
    <col min="9" max="9" width="15.421875" style="3" customWidth="1"/>
    <col min="10" max="10" width="14.57421875" style="3" customWidth="1"/>
    <col min="11" max="12" width="15.7109375" style="3" bestFit="1" customWidth="1"/>
    <col min="13" max="13" width="14.421875" style="3" bestFit="1" customWidth="1"/>
    <col min="14" max="14" width="13.57421875" style="3" bestFit="1" customWidth="1"/>
    <col min="15" max="15" width="13.00390625" style="3" bestFit="1" customWidth="1"/>
    <col min="16" max="16" width="12.7109375" style="3" customWidth="1"/>
    <col min="17" max="17" width="14.57421875" style="3" bestFit="1" customWidth="1"/>
    <col min="18" max="16384" width="9.140625" style="3" customWidth="1"/>
  </cols>
  <sheetData>
    <row r="1" ht="14.25">
      <c r="O1" s="13" t="s">
        <v>121</v>
      </c>
    </row>
    <row r="2" ht="14.25">
      <c r="O2" s="13" t="s">
        <v>130</v>
      </c>
    </row>
    <row r="3" ht="14.25">
      <c r="O3" s="13" t="s">
        <v>120</v>
      </c>
    </row>
    <row r="4" ht="14.25">
      <c r="O4" s="13" t="s">
        <v>131</v>
      </c>
    </row>
    <row r="5" spans="1:17" ht="20.25">
      <c r="A5" s="155" t="s">
        <v>127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ht="7.5" customHeight="1"/>
    <row r="7" spans="1:18" ht="51" customHeight="1">
      <c r="A7" s="157" t="s">
        <v>0</v>
      </c>
      <c r="B7" s="157" t="s">
        <v>1</v>
      </c>
      <c r="C7" s="157"/>
      <c r="D7" s="157"/>
      <c r="E7" s="158" t="s">
        <v>2</v>
      </c>
      <c r="F7" s="157" t="s">
        <v>3</v>
      </c>
      <c r="G7" s="157"/>
      <c r="H7" s="157" t="s">
        <v>123</v>
      </c>
      <c r="I7" s="157" t="s">
        <v>6</v>
      </c>
      <c r="J7" s="157" t="s">
        <v>7</v>
      </c>
      <c r="K7" s="159" t="s">
        <v>8</v>
      </c>
      <c r="L7" s="160"/>
      <c r="M7" s="160"/>
      <c r="N7" s="160"/>
      <c r="O7" s="160"/>
      <c r="P7" s="161"/>
      <c r="Q7" s="157" t="s">
        <v>9</v>
      </c>
      <c r="R7" s="1"/>
    </row>
    <row r="8" spans="1:18" ht="12.75">
      <c r="A8" s="157"/>
      <c r="B8" s="157"/>
      <c r="C8" s="157"/>
      <c r="D8" s="157"/>
      <c r="E8" s="158"/>
      <c r="F8" s="2" t="s">
        <v>4</v>
      </c>
      <c r="G8" s="2" t="s">
        <v>5</v>
      </c>
      <c r="H8" s="157"/>
      <c r="I8" s="157"/>
      <c r="J8" s="157"/>
      <c r="K8" s="2">
        <v>2011</v>
      </c>
      <c r="L8" s="2">
        <v>2012</v>
      </c>
      <c r="M8" s="2">
        <v>2013</v>
      </c>
      <c r="N8" s="2">
        <v>2014</v>
      </c>
      <c r="O8" s="2">
        <v>2015</v>
      </c>
      <c r="P8" s="2">
        <v>2016</v>
      </c>
      <c r="Q8" s="157"/>
      <c r="R8" s="1"/>
    </row>
    <row r="9" spans="1:17" s="15" customFormat="1" ht="12">
      <c r="A9" s="14">
        <v>1</v>
      </c>
      <c r="B9" s="182">
        <v>2</v>
      </c>
      <c r="C9" s="182"/>
      <c r="D9" s="182"/>
      <c r="E9" s="14">
        <v>3</v>
      </c>
      <c r="F9" s="14">
        <v>4</v>
      </c>
      <c r="G9" s="14">
        <v>5</v>
      </c>
      <c r="H9" s="14">
        <v>6</v>
      </c>
      <c r="I9" s="14">
        <v>7</v>
      </c>
      <c r="J9" s="14">
        <v>8</v>
      </c>
      <c r="K9" s="14">
        <v>9</v>
      </c>
      <c r="L9" s="14">
        <v>10</v>
      </c>
      <c r="M9" s="14">
        <v>11</v>
      </c>
      <c r="N9" s="14">
        <v>12</v>
      </c>
      <c r="O9" s="14">
        <v>13</v>
      </c>
      <c r="P9" s="14">
        <v>14</v>
      </c>
      <c r="Q9" s="14">
        <v>15</v>
      </c>
    </row>
    <row r="10" spans="1:17" s="20" customFormat="1" ht="26.25" customHeight="1">
      <c r="A10" s="17" t="s">
        <v>10</v>
      </c>
      <c r="B10" s="183" t="s">
        <v>11</v>
      </c>
      <c r="C10" s="183"/>
      <c r="D10" s="183"/>
      <c r="E10" s="18" t="s">
        <v>67</v>
      </c>
      <c r="F10" s="18" t="s">
        <v>67</v>
      </c>
      <c r="G10" s="18" t="s">
        <v>67</v>
      </c>
      <c r="H10" s="19">
        <f aca="true" t="shared" si="0" ref="H10:Q10">H14+H84</f>
        <v>1558666082</v>
      </c>
      <c r="I10" s="19">
        <f t="shared" si="0"/>
        <v>338983914</v>
      </c>
      <c r="J10" s="19">
        <f t="shared" si="0"/>
        <v>199278762</v>
      </c>
      <c r="K10" s="19">
        <f t="shared" si="0"/>
        <v>238684124</v>
      </c>
      <c r="L10" s="19">
        <f t="shared" si="0"/>
        <v>299986617</v>
      </c>
      <c r="M10" s="19">
        <f t="shared" si="0"/>
        <v>170085126</v>
      </c>
      <c r="N10" s="19">
        <f t="shared" si="0"/>
        <v>121069599</v>
      </c>
      <c r="O10" s="19">
        <f t="shared" si="0"/>
        <v>103955940</v>
      </c>
      <c r="P10" s="19">
        <f t="shared" si="0"/>
        <v>86622000</v>
      </c>
      <c r="Q10" s="19">
        <f t="shared" si="0"/>
        <v>905443253</v>
      </c>
    </row>
    <row r="11" spans="1:17" ht="12.75">
      <c r="A11" s="42" t="s">
        <v>12</v>
      </c>
      <c r="B11" s="110" t="s">
        <v>13</v>
      </c>
      <c r="C11" s="110"/>
      <c r="D11" s="110"/>
      <c r="E11" s="10" t="s">
        <v>67</v>
      </c>
      <c r="F11" s="43" t="s">
        <v>67</v>
      </c>
      <c r="G11" s="43" t="s">
        <v>67</v>
      </c>
      <c r="H11" s="9">
        <f aca="true" t="shared" si="1" ref="H11:Q11">H15+H85</f>
        <v>977453203</v>
      </c>
      <c r="I11" s="9">
        <f t="shared" si="1"/>
        <v>130463293</v>
      </c>
      <c r="J11" s="9">
        <f t="shared" si="1"/>
        <v>163379623</v>
      </c>
      <c r="K11" s="9">
        <f t="shared" si="1"/>
        <v>149190725</v>
      </c>
      <c r="L11" s="9">
        <f t="shared" si="1"/>
        <v>122654564</v>
      </c>
      <c r="M11" s="9">
        <f t="shared" si="1"/>
        <v>121041656</v>
      </c>
      <c r="N11" s="9">
        <f t="shared" si="1"/>
        <v>102442216</v>
      </c>
      <c r="O11" s="9">
        <f t="shared" si="1"/>
        <v>101659126</v>
      </c>
      <c r="P11" s="9">
        <f t="shared" si="1"/>
        <v>86622000</v>
      </c>
      <c r="Q11" s="9">
        <f t="shared" si="1"/>
        <v>664301015</v>
      </c>
    </row>
    <row r="12" spans="1:17" ht="12.75">
      <c r="A12" s="42" t="s">
        <v>21</v>
      </c>
      <c r="B12" s="110" t="s">
        <v>14</v>
      </c>
      <c r="C12" s="110"/>
      <c r="D12" s="110"/>
      <c r="E12" s="10" t="s">
        <v>67</v>
      </c>
      <c r="F12" s="43" t="s">
        <v>67</v>
      </c>
      <c r="G12" s="43" t="s">
        <v>67</v>
      </c>
      <c r="H12" s="9">
        <f aca="true" t="shared" si="2" ref="H12:Q12">H16+H86</f>
        <v>581212879</v>
      </c>
      <c r="I12" s="9">
        <f t="shared" si="2"/>
        <v>208520621</v>
      </c>
      <c r="J12" s="9">
        <f t="shared" si="2"/>
        <v>35899139</v>
      </c>
      <c r="K12" s="9">
        <f t="shared" si="2"/>
        <v>89493399</v>
      </c>
      <c r="L12" s="9">
        <f t="shared" si="2"/>
        <v>177332053</v>
      </c>
      <c r="M12" s="9">
        <f t="shared" si="2"/>
        <v>49043470</v>
      </c>
      <c r="N12" s="9">
        <f t="shared" si="2"/>
        <v>18627383</v>
      </c>
      <c r="O12" s="9">
        <f t="shared" si="2"/>
        <v>2296814</v>
      </c>
      <c r="P12" s="9">
        <f t="shared" si="2"/>
        <v>0</v>
      </c>
      <c r="Q12" s="9">
        <f t="shared" si="2"/>
        <v>241142238</v>
      </c>
    </row>
    <row r="13" spans="1:17" ht="12.75">
      <c r="A13" s="44"/>
      <c r="B13" s="110" t="s">
        <v>15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</row>
    <row r="14" spans="1:17" s="20" customFormat="1" ht="51.75" customHeight="1">
      <c r="A14" s="21"/>
      <c r="B14" s="22" t="s">
        <v>16</v>
      </c>
      <c r="C14" s="185" t="s">
        <v>122</v>
      </c>
      <c r="D14" s="185"/>
      <c r="E14" s="28" t="s">
        <v>67</v>
      </c>
      <c r="F14" s="28" t="s">
        <v>67</v>
      </c>
      <c r="G14" s="28" t="s">
        <v>67</v>
      </c>
      <c r="H14" s="29">
        <f>H15+H16</f>
        <v>875237048</v>
      </c>
      <c r="I14" s="29">
        <f aca="true" t="shared" si="3" ref="I14:Q14">I15+I16</f>
        <v>335496414</v>
      </c>
      <c r="J14" s="29">
        <f t="shared" si="3"/>
        <v>98407061</v>
      </c>
      <c r="K14" s="29">
        <f t="shared" si="3"/>
        <v>136054411</v>
      </c>
      <c r="L14" s="29">
        <f t="shared" si="3"/>
        <v>199486547</v>
      </c>
      <c r="M14" s="29">
        <f t="shared" si="3"/>
        <v>56663076</v>
      </c>
      <c r="N14" s="29">
        <f t="shared" si="3"/>
        <v>31795599</v>
      </c>
      <c r="O14" s="29">
        <f t="shared" si="3"/>
        <v>17333940</v>
      </c>
      <c r="P14" s="29">
        <f>P15+P16</f>
        <v>0</v>
      </c>
      <c r="Q14" s="29">
        <f t="shared" si="3"/>
        <v>347688515</v>
      </c>
    </row>
    <row r="15" spans="1:17" ht="12.75">
      <c r="A15" s="30"/>
      <c r="B15" s="30"/>
      <c r="C15" s="184" t="s">
        <v>13</v>
      </c>
      <c r="D15" s="184"/>
      <c r="E15" s="16" t="s">
        <v>67</v>
      </c>
      <c r="F15" s="6" t="s">
        <v>67</v>
      </c>
      <c r="G15" s="6" t="s">
        <v>67</v>
      </c>
      <c r="H15" s="45">
        <f>H19+H22+H25+H28+H31+H34+H37+H40+H43+H46+H49+H52+H55+H58+H61+H64+H67+H70+H73+H76+H79+H82</f>
        <v>373410799</v>
      </c>
      <c r="I15" s="45">
        <f aca="true" t="shared" si="4" ref="I15:Q15">I19+I22+I25+I28+I31+I34+I37+I40+I43+I46+I49+I52+I55+I58+I61+I64+I67+I70+I73+I76+I79+I82</f>
        <v>130463293</v>
      </c>
      <c r="J15" s="45">
        <f t="shared" si="4"/>
        <v>68752257</v>
      </c>
      <c r="K15" s="45">
        <f t="shared" si="4"/>
        <v>61196787</v>
      </c>
      <c r="L15" s="45">
        <f t="shared" si="4"/>
        <v>41558514</v>
      </c>
      <c r="M15" s="45">
        <f t="shared" si="4"/>
        <v>38469606</v>
      </c>
      <c r="N15" s="45">
        <f t="shared" si="4"/>
        <v>17933216</v>
      </c>
      <c r="O15" s="45">
        <f t="shared" si="4"/>
        <v>15037126</v>
      </c>
      <c r="P15" s="45">
        <f>P19+P22+P25+P28+P31+P34+P37+P40+P43+P46+P49+P52+P55+P58+P61+P64+P67+P70+P73+P76+P79+P82</f>
        <v>0</v>
      </c>
      <c r="Q15" s="45">
        <f t="shared" si="4"/>
        <v>155636277</v>
      </c>
    </row>
    <row r="16" spans="1:17" ht="12.75">
      <c r="A16" s="30"/>
      <c r="B16" s="30"/>
      <c r="C16" s="184" t="s">
        <v>14</v>
      </c>
      <c r="D16" s="184"/>
      <c r="E16" s="16" t="s">
        <v>67</v>
      </c>
      <c r="F16" s="6" t="s">
        <v>67</v>
      </c>
      <c r="G16" s="6" t="s">
        <v>67</v>
      </c>
      <c r="H16" s="45">
        <f>H20+H23+H26+H29+H32+H35+H38+H41+H44+H47+H50+H53+H56+H59+H62+H65+H68+H71+H74+H77+H80+H83</f>
        <v>501826249</v>
      </c>
      <c r="I16" s="45">
        <f aca="true" t="shared" si="5" ref="I16:Q16">I20+I23+I26+I29+I32+I35+I38+I41+I44+I47+I50+I53+I56+I59+I62+I65+I68+I71+I74+I77+I80+I83</f>
        <v>205033121</v>
      </c>
      <c r="J16" s="45">
        <f t="shared" si="5"/>
        <v>29654804</v>
      </c>
      <c r="K16" s="45">
        <f t="shared" si="5"/>
        <v>74857624</v>
      </c>
      <c r="L16" s="45">
        <f t="shared" si="5"/>
        <v>157928033</v>
      </c>
      <c r="M16" s="45">
        <f t="shared" si="5"/>
        <v>18193470</v>
      </c>
      <c r="N16" s="45">
        <f t="shared" si="5"/>
        <v>13862383</v>
      </c>
      <c r="O16" s="45">
        <f t="shared" si="5"/>
        <v>2296814</v>
      </c>
      <c r="P16" s="45">
        <f>P20+P23+P26+P29+P32+P35+P38+P41+P44+P47+P50+P53+P56+P59+P62+P65+P68+P71+P74+P77+P80+P83</f>
        <v>0</v>
      </c>
      <c r="Q16" s="45">
        <f t="shared" si="5"/>
        <v>192052238</v>
      </c>
    </row>
    <row r="17" spans="1:17" ht="12.75">
      <c r="A17" s="30"/>
      <c r="B17" s="30"/>
      <c r="C17" s="184" t="s">
        <v>15</v>
      </c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</row>
    <row r="18" spans="1:17" s="34" customFormat="1" ht="25.5" customHeight="1">
      <c r="A18" s="31"/>
      <c r="B18" s="31"/>
      <c r="C18" s="7" t="s">
        <v>17</v>
      </c>
      <c r="D18" s="7" t="s">
        <v>59</v>
      </c>
      <c r="E18" s="175" t="s">
        <v>43</v>
      </c>
      <c r="F18" s="81">
        <v>2008</v>
      </c>
      <c r="G18" s="81">
        <v>2014</v>
      </c>
      <c r="H18" s="32">
        <v>291908309</v>
      </c>
      <c r="I18" s="32">
        <v>195537303</v>
      </c>
      <c r="J18" s="33">
        <v>22751776</v>
      </c>
      <c r="K18" s="33">
        <v>43009527</v>
      </c>
      <c r="L18" s="33">
        <v>26214865</v>
      </c>
      <c r="M18" s="33">
        <v>4243428</v>
      </c>
      <c r="N18" s="33">
        <v>140099</v>
      </c>
      <c r="O18" s="33">
        <v>11311</v>
      </c>
      <c r="P18" s="33">
        <v>0</v>
      </c>
      <c r="Q18" s="33">
        <v>450184</v>
      </c>
    </row>
    <row r="19" spans="1:17" s="34" customFormat="1" ht="12.75">
      <c r="A19" s="31"/>
      <c r="B19" s="31"/>
      <c r="C19" s="7"/>
      <c r="D19" s="7" t="s">
        <v>13</v>
      </c>
      <c r="E19" s="178"/>
      <c r="F19" s="82" t="s">
        <v>53</v>
      </c>
      <c r="G19" s="82" t="s">
        <v>53</v>
      </c>
      <c r="H19" s="32">
        <v>1072926</v>
      </c>
      <c r="I19" s="32">
        <v>781610</v>
      </c>
      <c r="J19" s="33">
        <v>0</v>
      </c>
      <c r="K19" s="33">
        <v>150000</v>
      </c>
      <c r="L19" s="33">
        <v>99807</v>
      </c>
      <c r="M19" s="33">
        <v>41509</v>
      </c>
      <c r="N19" s="33">
        <v>0</v>
      </c>
      <c r="O19" s="33">
        <v>0</v>
      </c>
      <c r="P19" s="33"/>
      <c r="Q19" s="33">
        <v>0</v>
      </c>
    </row>
    <row r="20" spans="1:17" s="34" customFormat="1" ht="12.75">
      <c r="A20" s="31"/>
      <c r="B20" s="31"/>
      <c r="C20" s="7"/>
      <c r="D20" s="7" t="s">
        <v>14</v>
      </c>
      <c r="E20" s="179"/>
      <c r="F20" s="83" t="s">
        <v>53</v>
      </c>
      <c r="G20" s="83" t="s">
        <v>53</v>
      </c>
      <c r="H20" s="32">
        <v>290835383</v>
      </c>
      <c r="I20" s="32">
        <v>194755693</v>
      </c>
      <c r="J20" s="33">
        <v>22751776</v>
      </c>
      <c r="K20" s="33">
        <v>42859527</v>
      </c>
      <c r="L20" s="33">
        <v>26115058</v>
      </c>
      <c r="M20" s="33">
        <v>4201919</v>
      </c>
      <c r="N20" s="33">
        <v>140099</v>
      </c>
      <c r="O20" s="33">
        <v>11311</v>
      </c>
      <c r="P20" s="33"/>
      <c r="Q20" s="33">
        <v>450184</v>
      </c>
    </row>
    <row r="21" spans="1:17" ht="38.25">
      <c r="A21" s="30"/>
      <c r="B21" s="30"/>
      <c r="C21" s="7" t="s">
        <v>16</v>
      </c>
      <c r="D21" s="7" t="s">
        <v>138</v>
      </c>
      <c r="E21" s="143" t="s">
        <v>54</v>
      </c>
      <c r="F21" s="167">
        <v>2010</v>
      </c>
      <c r="G21" s="81">
        <v>2012</v>
      </c>
      <c r="H21" s="32">
        <v>19140029</v>
      </c>
      <c r="I21" s="32">
        <v>0</v>
      </c>
      <c r="J21" s="32">
        <v>3015316</v>
      </c>
      <c r="K21" s="32">
        <v>6352401</v>
      </c>
      <c r="L21" s="32">
        <v>9772312</v>
      </c>
      <c r="M21" s="32">
        <v>0</v>
      </c>
      <c r="N21" s="32">
        <v>0</v>
      </c>
      <c r="O21" s="32">
        <v>0</v>
      </c>
      <c r="P21" s="32">
        <v>0</v>
      </c>
      <c r="Q21" s="32">
        <v>14040313</v>
      </c>
    </row>
    <row r="22" spans="1:17" ht="12.75">
      <c r="A22" s="30"/>
      <c r="B22" s="30"/>
      <c r="C22" s="7"/>
      <c r="D22" s="7" t="s">
        <v>13</v>
      </c>
      <c r="E22" s="180"/>
      <c r="F22" s="170"/>
      <c r="G22" s="82" t="s">
        <v>53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3">
        <v>0</v>
      </c>
    </row>
    <row r="23" spans="1:17" ht="12.75">
      <c r="A23" s="30"/>
      <c r="B23" s="30"/>
      <c r="C23" s="7"/>
      <c r="D23" s="7" t="s">
        <v>14</v>
      </c>
      <c r="E23" s="181"/>
      <c r="F23" s="171"/>
      <c r="G23" s="83" t="s">
        <v>53</v>
      </c>
      <c r="H23" s="32">
        <v>19140029</v>
      </c>
      <c r="I23" s="32">
        <v>0</v>
      </c>
      <c r="J23" s="32">
        <v>3015316</v>
      </c>
      <c r="K23" s="32">
        <v>6352401</v>
      </c>
      <c r="L23" s="32">
        <v>9772312</v>
      </c>
      <c r="M23" s="32">
        <v>0</v>
      </c>
      <c r="N23" s="32">
        <v>0</v>
      </c>
      <c r="O23" s="32">
        <v>0</v>
      </c>
      <c r="P23" s="32">
        <v>0</v>
      </c>
      <c r="Q23" s="33">
        <v>14040313</v>
      </c>
    </row>
    <row r="24" spans="1:17" ht="38.25">
      <c r="A24" s="30"/>
      <c r="B24" s="30"/>
      <c r="C24" s="7" t="s">
        <v>19</v>
      </c>
      <c r="D24" s="8" t="s">
        <v>60</v>
      </c>
      <c r="E24" s="143" t="s">
        <v>55</v>
      </c>
      <c r="F24" s="137">
        <v>2011</v>
      </c>
      <c r="G24" s="137">
        <v>2012</v>
      </c>
      <c r="H24" s="9">
        <f>I24+J24+K24+L24+M24+N24+O24</f>
        <v>32987000</v>
      </c>
      <c r="I24" s="9">
        <v>0</v>
      </c>
      <c r="J24" s="9">
        <v>0</v>
      </c>
      <c r="K24" s="9">
        <f aca="true" t="shared" si="6" ref="K24:P24">K26</f>
        <v>16493500</v>
      </c>
      <c r="L24" s="9">
        <f t="shared" si="6"/>
        <v>16493500</v>
      </c>
      <c r="M24" s="9">
        <f t="shared" si="6"/>
        <v>0</v>
      </c>
      <c r="N24" s="9">
        <f t="shared" si="6"/>
        <v>0</v>
      </c>
      <c r="O24" s="9">
        <f t="shared" si="6"/>
        <v>0</v>
      </c>
      <c r="P24" s="9">
        <f t="shared" si="6"/>
        <v>0</v>
      </c>
      <c r="Q24" s="9">
        <f>K24+L24+M24+N24+O24</f>
        <v>32987000</v>
      </c>
    </row>
    <row r="25" spans="1:17" ht="12.75">
      <c r="A25" s="30"/>
      <c r="B25" s="30"/>
      <c r="C25" s="7"/>
      <c r="D25" s="8" t="s">
        <v>13</v>
      </c>
      <c r="E25" s="180" t="s">
        <v>53</v>
      </c>
      <c r="F25" s="165" t="s">
        <v>53</v>
      </c>
      <c r="G25" s="165" t="s">
        <v>53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46">
        <f>K25+L25+M25+N25+O25</f>
        <v>0</v>
      </c>
    </row>
    <row r="26" spans="1:17" ht="12.75">
      <c r="A26" s="30"/>
      <c r="B26" s="30"/>
      <c r="C26" s="7"/>
      <c r="D26" s="8" t="s">
        <v>14</v>
      </c>
      <c r="E26" s="181" t="s">
        <v>53</v>
      </c>
      <c r="F26" s="166" t="s">
        <v>53</v>
      </c>
      <c r="G26" s="166" t="s">
        <v>53</v>
      </c>
      <c r="H26" s="9">
        <f>I26+J26+K26+L26+M26+N26+O26</f>
        <v>32987000</v>
      </c>
      <c r="I26" s="9">
        <v>0</v>
      </c>
      <c r="J26" s="9">
        <v>0</v>
      </c>
      <c r="K26" s="9">
        <v>16493500</v>
      </c>
      <c r="L26" s="9">
        <v>16493500</v>
      </c>
      <c r="M26" s="9">
        <v>0</v>
      </c>
      <c r="N26" s="9">
        <v>0</v>
      </c>
      <c r="O26" s="9">
        <v>0</v>
      </c>
      <c r="P26" s="9">
        <v>0</v>
      </c>
      <c r="Q26" s="46">
        <f>K26+L26+M26+N26+O26</f>
        <v>32987000</v>
      </c>
    </row>
    <row r="27" spans="1:17" ht="38.25">
      <c r="A27" s="30"/>
      <c r="B27" s="30"/>
      <c r="C27" s="7" t="s">
        <v>20</v>
      </c>
      <c r="D27" s="8" t="s">
        <v>61</v>
      </c>
      <c r="E27" s="143" t="s">
        <v>55</v>
      </c>
      <c r="F27" s="137">
        <v>2011</v>
      </c>
      <c r="G27" s="137">
        <v>2012</v>
      </c>
      <c r="H27" s="9">
        <f>H28+H29</f>
        <v>21140000</v>
      </c>
      <c r="I27" s="9">
        <f aca="true" t="shared" si="7" ref="I27:O27">I28+I29</f>
        <v>0</v>
      </c>
      <c r="J27" s="9">
        <f t="shared" si="7"/>
        <v>0</v>
      </c>
      <c r="K27" s="9">
        <f t="shared" si="7"/>
        <v>7046700</v>
      </c>
      <c r="L27" s="9">
        <f t="shared" si="7"/>
        <v>14093300</v>
      </c>
      <c r="M27" s="9">
        <f t="shared" si="7"/>
        <v>0</v>
      </c>
      <c r="N27" s="9">
        <f t="shared" si="7"/>
        <v>0</v>
      </c>
      <c r="O27" s="9">
        <f t="shared" si="7"/>
        <v>0</v>
      </c>
      <c r="P27" s="9">
        <f>P28+P29</f>
        <v>0</v>
      </c>
      <c r="Q27" s="9">
        <f>Q29+Q28</f>
        <v>21140000</v>
      </c>
    </row>
    <row r="28" spans="1:17" ht="12.75">
      <c r="A28" s="30"/>
      <c r="B28" s="30"/>
      <c r="C28" s="7"/>
      <c r="D28" s="8" t="s">
        <v>13</v>
      </c>
      <c r="E28" s="180" t="s">
        <v>53</v>
      </c>
      <c r="F28" s="165" t="s">
        <v>53</v>
      </c>
      <c r="G28" s="165" t="s">
        <v>53</v>
      </c>
      <c r="H28" s="9">
        <f>I28+J28+K28+L28+M28+N28+O28</f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46">
        <f>K28+L28+M28+N28+O28</f>
        <v>0</v>
      </c>
    </row>
    <row r="29" spans="1:17" ht="12.75">
      <c r="A29" s="30"/>
      <c r="B29" s="30"/>
      <c r="C29" s="7"/>
      <c r="D29" s="8" t="s">
        <v>14</v>
      </c>
      <c r="E29" s="181" t="s">
        <v>53</v>
      </c>
      <c r="F29" s="166" t="s">
        <v>53</v>
      </c>
      <c r="G29" s="166" t="s">
        <v>53</v>
      </c>
      <c r="H29" s="9">
        <f>I29+J29+K29+L29+M29+N29+O29</f>
        <v>21140000</v>
      </c>
      <c r="I29" s="9">
        <v>0</v>
      </c>
      <c r="J29" s="9"/>
      <c r="K29" s="9">
        <v>7046700</v>
      </c>
      <c r="L29" s="9">
        <v>14093300</v>
      </c>
      <c r="M29" s="9">
        <v>0</v>
      </c>
      <c r="N29" s="9">
        <v>0</v>
      </c>
      <c r="O29" s="9">
        <v>0</v>
      </c>
      <c r="P29" s="9">
        <v>0</v>
      </c>
      <c r="Q29" s="46">
        <f>K29+L29+M29+N29+O29</f>
        <v>21140000</v>
      </c>
    </row>
    <row r="30" spans="1:17" ht="30">
      <c r="A30" s="30"/>
      <c r="B30" s="30"/>
      <c r="C30" s="7" t="s">
        <v>68</v>
      </c>
      <c r="D30" s="8" t="s">
        <v>128</v>
      </c>
      <c r="E30" s="143" t="s">
        <v>55</v>
      </c>
      <c r="F30" s="137">
        <v>2011</v>
      </c>
      <c r="G30" s="137">
        <v>2012</v>
      </c>
      <c r="H30" s="9">
        <f>I30+J30+K30+L30+M30+N30+O30</f>
        <v>14000000</v>
      </c>
      <c r="I30" s="9">
        <f aca="true" t="shared" si="8" ref="I30:O30">I31+I32</f>
        <v>0</v>
      </c>
      <c r="J30" s="9">
        <f t="shared" si="8"/>
        <v>0</v>
      </c>
      <c r="K30" s="9">
        <f t="shared" si="8"/>
        <v>50000</v>
      </c>
      <c r="L30" s="9">
        <f t="shared" si="8"/>
        <v>13950000</v>
      </c>
      <c r="M30" s="9">
        <f t="shared" si="8"/>
        <v>0</v>
      </c>
      <c r="N30" s="9">
        <f t="shared" si="8"/>
        <v>0</v>
      </c>
      <c r="O30" s="9">
        <f t="shared" si="8"/>
        <v>0</v>
      </c>
      <c r="P30" s="9">
        <f>P31+P32</f>
        <v>0</v>
      </c>
      <c r="Q30" s="9">
        <f>K30+L30+M30+N30+O30</f>
        <v>14000000</v>
      </c>
    </row>
    <row r="31" spans="1:17" ht="12.75">
      <c r="A31" s="30"/>
      <c r="B31" s="30"/>
      <c r="C31" s="7"/>
      <c r="D31" s="8" t="s">
        <v>13</v>
      </c>
      <c r="E31" s="180" t="s">
        <v>53</v>
      </c>
      <c r="F31" s="165" t="s">
        <v>53</v>
      </c>
      <c r="G31" s="165" t="s">
        <v>53</v>
      </c>
      <c r="H31" s="9">
        <f>I31+J31+K31+L31+M31+N31+O31</f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46">
        <f>K31+L31+M31+N31+O31</f>
        <v>0</v>
      </c>
    </row>
    <row r="32" spans="1:17" ht="12.75">
      <c r="A32" s="30"/>
      <c r="B32" s="30"/>
      <c r="C32" s="7"/>
      <c r="D32" s="8" t="s">
        <v>14</v>
      </c>
      <c r="E32" s="181" t="s">
        <v>53</v>
      </c>
      <c r="F32" s="166" t="s">
        <v>53</v>
      </c>
      <c r="G32" s="166" t="s">
        <v>53</v>
      </c>
      <c r="H32" s="9">
        <f>I32+J32+K32+L32+M32+N32+O32</f>
        <v>14000000</v>
      </c>
      <c r="I32" s="9">
        <v>0</v>
      </c>
      <c r="J32" s="9">
        <v>0</v>
      </c>
      <c r="K32" s="9">
        <v>50000</v>
      </c>
      <c r="L32" s="9">
        <v>13950000</v>
      </c>
      <c r="M32" s="9">
        <v>0</v>
      </c>
      <c r="N32" s="9">
        <v>0</v>
      </c>
      <c r="O32" s="9">
        <v>0</v>
      </c>
      <c r="P32" s="9">
        <v>0</v>
      </c>
      <c r="Q32" s="46">
        <f>K32+L32+M32+N32+O32</f>
        <v>14000000</v>
      </c>
    </row>
    <row r="33" spans="1:17" s="34" customFormat="1" ht="38.25">
      <c r="A33" s="31"/>
      <c r="B33" s="31"/>
      <c r="C33" s="7" t="s">
        <v>69</v>
      </c>
      <c r="D33" s="7" t="s">
        <v>129</v>
      </c>
      <c r="E33" s="143" t="s">
        <v>55</v>
      </c>
      <c r="F33" s="167" t="s">
        <v>56</v>
      </c>
      <c r="G33" s="167" t="s">
        <v>57</v>
      </c>
      <c r="H33" s="32">
        <f>H34+H35</f>
        <v>10000000</v>
      </c>
      <c r="I33" s="32">
        <f>I34+I35</f>
        <v>0</v>
      </c>
      <c r="J33" s="32">
        <f aca="true" t="shared" si="9" ref="J33:O33">J34+J35</f>
        <v>0</v>
      </c>
      <c r="K33" s="32">
        <f t="shared" si="9"/>
        <v>50000</v>
      </c>
      <c r="L33" s="32">
        <f t="shared" si="9"/>
        <v>9950000</v>
      </c>
      <c r="M33" s="32">
        <f t="shared" si="9"/>
        <v>0</v>
      </c>
      <c r="N33" s="32">
        <f t="shared" si="9"/>
        <v>0</v>
      </c>
      <c r="O33" s="32">
        <f t="shared" si="9"/>
        <v>0</v>
      </c>
      <c r="P33" s="32">
        <f>P34+P35</f>
        <v>0</v>
      </c>
      <c r="Q33" s="32">
        <f>Q34+Q35</f>
        <v>10000000</v>
      </c>
    </row>
    <row r="34" spans="1:17" s="34" customFormat="1" ht="12.75">
      <c r="A34" s="31"/>
      <c r="B34" s="31"/>
      <c r="C34" s="7"/>
      <c r="D34" s="7" t="s">
        <v>13</v>
      </c>
      <c r="E34" s="180" t="s">
        <v>53</v>
      </c>
      <c r="F34" s="168" t="s">
        <v>53</v>
      </c>
      <c r="G34" s="168" t="s">
        <v>53</v>
      </c>
      <c r="H34" s="32">
        <f>I34+J34+K34+L34+M34+N34+O34</f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3">
        <f>O34+N34+M34+L34+K34</f>
        <v>0</v>
      </c>
    </row>
    <row r="35" spans="1:17" s="34" customFormat="1" ht="12.75">
      <c r="A35" s="31"/>
      <c r="B35" s="31"/>
      <c r="C35" s="7"/>
      <c r="D35" s="7" t="s">
        <v>14</v>
      </c>
      <c r="E35" s="181" t="s">
        <v>53</v>
      </c>
      <c r="F35" s="169" t="s">
        <v>53</v>
      </c>
      <c r="G35" s="169" t="s">
        <v>53</v>
      </c>
      <c r="H35" s="32">
        <f>I35+J35+K35+L35+M35+N35+O35</f>
        <v>10000000</v>
      </c>
      <c r="I35" s="32">
        <v>0</v>
      </c>
      <c r="J35" s="32">
        <v>0</v>
      </c>
      <c r="K35" s="32">
        <v>50000</v>
      </c>
      <c r="L35" s="32">
        <v>9950000</v>
      </c>
      <c r="M35" s="32">
        <v>0</v>
      </c>
      <c r="N35" s="32">
        <v>0</v>
      </c>
      <c r="O35" s="32">
        <v>0</v>
      </c>
      <c r="P35" s="32">
        <v>0</v>
      </c>
      <c r="Q35" s="33">
        <f>O35+N35+M35+L35+K35</f>
        <v>10000000</v>
      </c>
    </row>
    <row r="36" spans="1:17" ht="38.25">
      <c r="A36" s="30"/>
      <c r="B36" s="30"/>
      <c r="C36" s="7" t="s">
        <v>70</v>
      </c>
      <c r="D36" s="8" t="s">
        <v>65</v>
      </c>
      <c r="E36" s="143" t="s">
        <v>55</v>
      </c>
      <c r="F36" s="137" t="s">
        <v>56</v>
      </c>
      <c r="G36" s="137" t="s">
        <v>57</v>
      </c>
      <c r="H36" s="9">
        <f aca="true" t="shared" si="10" ref="H36:Q36">H37+H38</f>
        <v>8000000</v>
      </c>
      <c r="I36" s="9">
        <f t="shared" si="10"/>
        <v>0</v>
      </c>
      <c r="J36" s="9">
        <f t="shared" si="10"/>
        <v>0</v>
      </c>
      <c r="K36" s="9">
        <f t="shared" si="10"/>
        <v>50000</v>
      </c>
      <c r="L36" s="9">
        <f t="shared" si="10"/>
        <v>7950000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9">
        <f>P37+P38</f>
        <v>0</v>
      </c>
      <c r="Q36" s="9">
        <f t="shared" si="10"/>
        <v>8000000</v>
      </c>
    </row>
    <row r="37" spans="1:17" ht="12.75">
      <c r="A37" s="30"/>
      <c r="B37" s="30"/>
      <c r="C37" s="7"/>
      <c r="D37" s="8" t="s">
        <v>13</v>
      </c>
      <c r="E37" s="180" t="s">
        <v>53</v>
      </c>
      <c r="F37" s="165" t="s">
        <v>53</v>
      </c>
      <c r="G37" s="165" t="s">
        <v>53</v>
      </c>
      <c r="H37" s="9">
        <f>I37+J37++K37+L37+M37+O37</f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46">
        <f aca="true" t="shared" si="11" ref="Q37:Q44">K37+L37+M37+N37+O37</f>
        <v>0</v>
      </c>
    </row>
    <row r="38" spans="1:17" ht="12.75">
      <c r="A38" s="30"/>
      <c r="B38" s="30"/>
      <c r="C38" s="7"/>
      <c r="D38" s="8" t="s">
        <v>14</v>
      </c>
      <c r="E38" s="181" t="s">
        <v>53</v>
      </c>
      <c r="F38" s="166" t="s">
        <v>53</v>
      </c>
      <c r="G38" s="166" t="s">
        <v>53</v>
      </c>
      <c r="H38" s="9">
        <f>I38+J38+K38+L38+M38+N38+O38</f>
        <v>8000000</v>
      </c>
      <c r="I38" s="9">
        <v>0</v>
      </c>
      <c r="J38" s="9">
        <v>0</v>
      </c>
      <c r="K38" s="9">
        <v>50000</v>
      </c>
      <c r="L38" s="9">
        <v>7950000</v>
      </c>
      <c r="M38" s="9">
        <v>0</v>
      </c>
      <c r="N38" s="9">
        <v>0</v>
      </c>
      <c r="O38" s="9">
        <v>0</v>
      </c>
      <c r="P38" s="9">
        <v>0</v>
      </c>
      <c r="Q38" s="46">
        <f t="shared" si="11"/>
        <v>8000000</v>
      </c>
    </row>
    <row r="39" spans="1:17" ht="51">
      <c r="A39" s="30"/>
      <c r="B39" s="30"/>
      <c r="C39" s="7" t="s">
        <v>71</v>
      </c>
      <c r="D39" s="8" t="s">
        <v>62</v>
      </c>
      <c r="E39" s="143" t="s">
        <v>55</v>
      </c>
      <c r="F39" s="137" t="s">
        <v>56</v>
      </c>
      <c r="G39" s="137" t="s">
        <v>57</v>
      </c>
      <c r="H39" s="9">
        <f aca="true" t="shared" si="12" ref="H39:O39">H40+H41</f>
        <v>12000000</v>
      </c>
      <c r="I39" s="9">
        <f t="shared" si="12"/>
        <v>0</v>
      </c>
      <c r="J39" s="9">
        <f t="shared" si="12"/>
        <v>0</v>
      </c>
      <c r="K39" s="9">
        <f t="shared" si="12"/>
        <v>50000</v>
      </c>
      <c r="L39" s="9">
        <f t="shared" si="12"/>
        <v>11950000</v>
      </c>
      <c r="M39" s="9">
        <f t="shared" si="12"/>
        <v>0</v>
      </c>
      <c r="N39" s="9">
        <f t="shared" si="12"/>
        <v>0</v>
      </c>
      <c r="O39" s="9">
        <f t="shared" si="12"/>
        <v>0</v>
      </c>
      <c r="P39" s="9">
        <f>P40+P41</f>
        <v>0</v>
      </c>
      <c r="Q39" s="9">
        <f t="shared" si="11"/>
        <v>12000000</v>
      </c>
    </row>
    <row r="40" spans="1:17" ht="12.75">
      <c r="A40" s="30"/>
      <c r="B40" s="30"/>
      <c r="C40" s="7"/>
      <c r="D40" s="8" t="s">
        <v>13</v>
      </c>
      <c r="E40" s="180" t="s">
        <v>53</v>
      </c>
      <c r="F40" s="165" t="s">
        <v>53</v>
      </c>
      <c r="G40" s="165" t="s">
        <v>53</v>
      </c>
      <c r="H40" s="9">
        <f>I40+J40+K40+L40+O40</f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46">
        <f t="shared" si="11"/>
        <v>0</v>
      </c>
    </row>
    <row r="41" spans="1:17" ht="12.75">
      <c r="A41" s="30"/>
      <c r="B41" s="30"/>
      <c r="C41" s="7"/>
      <c r="D41" s="8" t="s">
        <v>14</v>
      </c>
      <c r="E41" s="181" t="s">
        <v>53</v>
      </c>
      <c r="F41" s="166" t="s">
        <v>53</v>
      </c>
      <c r="G41" s="166" t="s">
        <v>53</v>
      </c>
      <c r="H41" s="9">
        <f>I41+J41+K41+L41+M41++N41+O41</f>
        <v>12000000</v>
      </c>
      <c r="I41" s="9">
        <v>0</v>
      </c>
      <c r="J41" s="9">
        <v>0</v>
      </c>
      <c r="K41" s="9">
        <v>50000</v>
      </c>
      <c r="L41" s="9">
        <v>11950000</v>
      </c>
      <c r="M41" s="9">
        <v>0</v>
      </c>
      <c r="N41" s="9">
        <v>0</v>
      </c>
      <c r="O41" s="9">
        <v>0</v>
      </c>
      <c r="P41" s="9">
        <v>0</v>
      </c>
      <c r="Q41" s="46">
        <f t="shared" si="11"/>
        <v>12000000</v>
      </c>
    </row>
    <row r="42" spans="1:17" ht="38.25">
      <c r="A42" s="30"/>
      <c r="B42" s="30"/>
      <c r="C42" s="7" t="s">
        <v>72</v>
      </c>
      <c r="D42" s="8" t="s">
        <v>66</v>
      </c>
      <c r="E42" s="143" t="s">
        <v>55</v>
      </c>
      <c r="F42" s="137" t="s">
        <v>56</v>
      </c>
      <c r="G42" s="137" t="s">
        <v>57</v>
      </c>
      <c r="H42" s="9">
        <f>H43+H44</f>
        <v>36000000</v>
      </c>
      <c r="I42" s="9">
        <f aca="true" t="shared" si="13" ref="I42:O42">I43+I44</f>
        <v>0</v>
      </c>
      <c r="J42" s="9">
        <f t="shared" si="13"/>
        <v>0</v>
      </c>
      <c r="K42" s="9">
        <f t="shared" si="13"/>
        <v>50000</v>
      </c>
      <c r="L42" s="9">
        <f t="shared" si="13"/>
        <v>35950000</v>
      </c>
      <c r="M42" s="9">
        <f t="shared" si="13"/>
        <v>0</v>
      </c>
      <c r="N42" s="9">
        <f t="shared" si="13"/>
        <v>0</v>
      </c>
      <c r="O42" s="9">
        <f t="shared" si="13"/>
        <v>0</v>
      </c>
      <c r="P42" s="9">
        <f>P43+P44</f>
        <v>0</v>
      </c>
      <c r="Q42" s="9">
        <f t="shared" si="11"/>
        <v>36000000</v>
      </c>
    </row>
    <row r="43" spans="1:17" ht="12.75">
      <c r="A43" s="30"/>
      <c r="B43" s="30"/>
      <c r="C43" s="7"/>
      <c r="D43" s="8" t="s">
        <v>13</v>
      </c>
      <c r="E43" s="180" t="s">
        <v>53</v>
      </c>
      <c r="F43" s="165" t="s">
        <v>53</v>
      </c>
      <c r="G43" s="165" t="s">
        <v>53</v>
      </c>
      <c r="H43" s="9">
        <f>I43+J43+K43+L43+M43+N43+O43</f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46">
        <f t="shared" si="11"/>
        <v>0</v>
      </c>
    </row>
    <row r="44" spans="1:17" ht="12.75">
      <c r="A44" s="47"/>
      <c r="B44" s="47"/>
      <c r="C44" s="7"/>
      <c r="D44" s="8" t="s">
        <v>14</v>
      </c>
      <c r="E44" s="181" t="s">
        <v>53</v>
      </c>
      <c r="F44" s="166" t="s">
        <v>53</v>
      </c>
      <c r="G44" s="166" t="s">
        <v>53</v>
      </c>
      <c r="H44" s="9">
        <f>I44+J44+K44+L44+M44+N44+O44</f>
        <v>36000000</v>
      </c>
      <c r="I44" s="9">
        <v>0</v>
      </c>
      <c r="J44" s="9">
        <v>0</v>
      </c>
      <c r="K44" s="9">
        <v>50000</v>
      </c>
      <c r="L44" s="9">
        <v>35950000</v>
      </c>
      <c r="M44" s="9">
        <v>0</v>
      </c>
      <c r="N44" s="9">
        <v>0</v>
      </c>
      <c r="O44" s="9">
        <v>0</v>
      </c>
      <c r="P44" s="9">
        <v>0</v>
      </c>
      <c r="Q44" s="46">
        <f t="shared" si="11"/>
        <v>36000000</v>
      </c>
    </row>
    <row r="45" spans="1:17" s="34" customFormat="1" ht="38.25">
      <c r="A45" s="35"/>
      <c r="B45" s="35"/>
      <c r="C45" s="7" t="s">
        <v>73</v>
      </c>
      <c r="D45" s="36" t="s">
        <v>63</v>
      </c>
      <c r="E45" s="143" t="s">
        <v>42</v>
      </c>
      <c r="F45" s="167" t="s">
        <v>56</v>
      </c>
      <c r="G45" s="167" t="s">
        <v>58</v>
      </c>
      <c r="H45" s="37">
        <f aca="true" t="shared" si="14" ref="H45:P45">H46+H47</f>
        <v>43143585</v>
      </c>
      <c r="I45" s="37">
        <f t="shared" si="14"/>
        <v>0</v>
      </c>
      <c r="J45" s="37">
        <f t="shared" si="14"/>
        <v>0</v>
      </c>
      <c r="K45" s="38">
        <f t="shared" si="14"/>
        <v>1582384</v>
      </c>
      <c r="L45" s="38">
        <f t="shared" si="14"/>
        <v>11636863</v>
      </c>
      <c r="M45" s="38">
        <f t="shared" si="14"/>
        <v>13946551</v>
      </c>
      <c r="N45" s="38">
        <f t="shared" si="14"/>
        <v>13692284</v>
      </c>
      <c r="O45" s="38">
        <f t="shared" si="14"/>
        <v>2285503</v>
      </c>
      <c r="P45" s="37">
        <f t="shared" si="14"/>
        <v>0</v>
      </c>
      <c r="Q45" s="37">
        <f>I45++J45+K45+L45+M45+N45+O45</f>
        <v>43143585</v>
      </c>
    </row>
    <row r="46" spans="1:17" s="34" customFormat="1" ht="12.75">
      <c r="A46" s="31"/>
      <c r="B46" s="31"/>
      <c r="C46" s="7"/>
      <c r="D46" s="7" t="s">
        <v>13</v>
      </c>
      <c r="E46" s="180" t="s">
        <v>53</v>
      </c>
      <c r="F46" s="168" t="s">
        <v>53</v>
      </c>
      <c r="G46" s="168" t="s">
        <v>53</v>
      </c>
      <c r="H46" s="32">
        <f>I46+J46+K46+L46+M46+N46+O46</f>
        <v>0</v>
      </c>
      <c r="I46" s="32">
        <v>0</v>
      </c>
      <c r="J46" s="32">
        <v>0</v>
      </c>
      <c r="K46" s="38">
        <v>0</v>
      </c>
      <c r="L46" s="38">
        <v>0</v>
      </c>
      <c r="M46" s="38">
        <v>0</v>
      </c>
      <c r="N46" s="38">
        <v>0</v>
      </c>
      <c r="O46" s="38">
        <v>0</v>
      </c>
      <c r="P46" s="32">
        <v>0</v>
      </c>
      <c r="Q46" s="33">
        <v>0</v>
      </c>
    </row>
    <row r="47" spans="1:17" s="34" customFormat="1" ht="12.75">
      <c r="A47" s="31"/>
      <c r="B47" s="31"/>
      <c r="C47" s="7"/>
      <c r="D47" s="7" t="s">
        <v>14</v>
      </c>
      <c r="E47" s="181" t="s">
        <v>53</v>
      </c>
      <c r="F47" s="169" t="s">
        <v>53</v>
      </c>
      <c r="G47" s="169" t="s">
        <v>53</v>
      </c>
      <c r="H47" s="32">
        <f>I47+J47+K47+L47+M47+N47+O47</f>
        <v>43143585</v>
      </c>
      <c r="I47" s="32">
        <v>0</v>
      </c>
      <c r="J47" s="32">
        <v>0</v>
      </c>
      <c r="K47" s="38">
        <v>1582384</v>
      </c>
      <c r="L47" s="38">
        <v>11636863</v>
      </c>
      <c r="M47" s="38">
        <v>13946551</v>
      </c>
      <c r="N47" s="38">
        <v>13692284</v>
      </c>
      <c r="O47" s="38">
        <v>2285503</v>
      </c>
      <c r="P47" s="32">
        <v>0</v>
      </c>
      <c r="Q47" s="33">
        <f>I47+J47+K47+L47+M47+N47+O47+P47</f>
        <v>43143585</v>
      </c>
    </row>
    <row r="48" spans="1:17" ht="25.5">
      <c r="A48" s="30"/>
      <c r="B48" s="30"/>
      <c r="C48" s="7" t="s">
        <v>74</v>
      </c>
      <c r="D48" s="8" t="s">
        <v>64</v>
      </c>
      <c r="E48" s="175" t="s">
        <v>43</v>
      </c>
      <c r="F48" s="137">
        <v>2007</v>
      </c>
      <c r="G48" s="137">
        <v>2014</v>
      </c>
      <c r="H48" s="9">
        <f>I48+J48+K48+L48+M48+N48+O48</f>
        <v>62656462</v>
      </c>
      <c r="I48" s="9">
        <f>I49+I50</f>
        <v>17935448</v>
      </c>
      <c r="J48" s="9">
        <f aca="true" t="shared" si="15" ref="J48:P48">J49+J50</f>
        <v>11367322</v>
      </c>
      <c r="K48" s="9">
        <f t="shared" si="15"/>
        <v>11848660</v>
      </c>
      <c r="L48" s="9">
        <f t="shared" si="15"/>
        <v>8807059</v>
      </c>
      <c r="M48" s="9">
        <f t="shared" si="15"/>
        <v>11876470</v>
      </c>
      <c r="N48" s="9">
        <f t="shared" si="15"/>
        <v>821503</v>
      </c>
      <c r="O48" s="9">
        <f t="shared" si="15"/>
        <v>0</v>
      </c>
      <c r="P48" s="9">
        <f t="shared" si="15"/>
        <v>0</v>
      </c>
      <c r="Q48" s="9">
        <f>Q49+Q50</f>
        <v>33353692</v>
      </c>
    </row>
    <row r="49" spans="1:17" ht="12.75">
      <c r="A49" s="30"/>
      <c r="B49" s="30"/>
      <c r="C49" s="7"/>
      <c r="D49" s="8" t="s">
        <v>13</v>
      </c>
      <c r="E49" s="178" t="s">
        <v>53</v>
      </c>
      <c r="F49" s="165"/>
      <c r="G49" s="165" t="s">
        <v>53</v>
      </c>
      <c r="H49" s="9">
        <f>I49+J49+K49+L49+M49+N49+O49</f>
        <v>61717547</v>
      </c>
      <c r="I49" s="9">
        <v>17056477</v>
      </c>
      <c r="J49" s="9">
        <v>11327378</v>
      </c>
      <c r="K49" s="9">
        <v>11828660</v>
      </c>
      <c r="L49" s="9">
        <v>8807059</v>
      </c>
      <c r="M49" s="9">
        <v>11876470</v>
      </c>
      <c r="N49" s="9">
        <v>821503</v>
      </c>
      <c r="O49" s="9">
        <v>0</v>
      </c>
      <c r="P49" s="9">
        <v>0</v>
      </c>
      <c r="Q49" s="46">
        <f>K49+L49+M49+N49+O49</f>
        <v>33333692</v>
      </c>
    </row>
    <row r="50" spans="1:17" ht="12.75">
      <c r="A50" s="30"/>
      <c r="B50" s="30"/>
      <c r="C50" s="7"/>
      <c r="D50" s="8" t="s">
        <v>14</v>
      </c>
      <c r="E50" s="179" t="s">
        <v>53</v>
      </c>
      <c r="F50" s="166"/>
      <c r="G50" s="166" t="s">
        <v>53</v>
      </c>
      <c r="H50" s="9">
        <f>I50+J50+K50+L50+M50+N50+O50</f>
        <v>938915</v>
      </c>
      <c r="I50" s="9">
        <v>878971</v>
      </c>
      <c r="J50" s="9">
        <v>39944</v>
      </c>
      <c r="K50" s="9">
        <v>20000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46">
        <f>K50+L50+M50+N50+O50</f>
        <v>20000</v>
      </c>
    </row>
    <row r="51" spans="1:18" s="76" customFormat="1" ht="89.25" customHeight="1">
      <c r="A51" s="75"/>
      <c r="B51" s="75"/>
      <c r="C51" s="88" t="s">
        <v>18</v>
      </c>
      <c r="D51" s="89" t="s">
        <v>26</v>
      </c>
      <c r="E51" s="172" t="s">
        <v>118</v>
      </c>
      <c r="F51" s="162">
        <v>2008</v>
      </c>
      <c r="G51" s="162">
        <v>2014</v>
      </c>
      <c r="H51" s="90">
        <v>178833044</v>
      </c>
      <c r="I51" s="90">
        <v>92891012</v>
      </c>
      <c r="J51" s="90">
        <v>39287175</v>
      </c>
      <c r="K51" s="90">
        <v>28524705</v>
      </c>
      <c r="L51" s="90">
        <v>10871483</v>
      </c>
      <c r="M51" s="90">
        <v>5227750</v>
      </c>
      <c r="N51" s="90">
        <v>2030919</v>
      </c>
      <c r="O51" s="90">
        <v>0</v>
      </c>
      <c r="P51" s="90">
        <v>0</v>
      </c>
      <c r="Q51" s="90">
        <v>33215273</v>
      </c>
      <c r="R51" s="77"/>
    </row>
    <row r="52" spans="1:18" s="76" customFormat="1" ht="12.75">
      <c r="A52" s="75"/>
      <c r="B52" s="75"/>
      <c r="C52" s="88"/>
      <c r="D52" s="88" t="s">
        <v>13</v>
      </c>
      <c r="E52" s="173"/>
      <c r="F52" s="163">
        <v>2007</v>
      </c>
      <c r="G52" s="163">
        <v>2015</v>
      </c>
      <c r="H52" s="91">
        <v>177423457</v>
      </c>
      <c r="I52" s="91">
        <v>92007536</v>
      </c>
      <c r="J52" s="91">
        <v>39062352</v>
      </c>
      <c r="K52" s="91">
        <v>28358417</v>
      </c>
      <c r="L52" s="91">
        <v>10811483</v>
      </c>
      <c r="M52" s="91">
        <v>5182750</v>
      </c>
      <c r="N52" s="91">
        <v>2000919</v>
      </c>
      <c r="O52" s="91">
        <v>0</v>
      </c>
      <c r="P52" s="91">
        <v>0</v>
      </c>
      <c r="Q52" s="91">
        <v>33037941</v>
      </c>
      <c r="R52" s="77"/>
    </row>
    <row r="53" spans="1:18" s="76" customFormat="1" ht="12.75">
      <c r="A53" s="75"/>
      <c r="B53" s="75"/>
      <c r="C53" s="88"/>
      <c r="D53" s="88" t="s">
        <v>14</v>
      </c>
      <c r="E53" s="174"/>
      <c r="F53" s="164">
        <v>2007</v>
      </c>
      <c r="G53" s="164">
        <v>2015</v>
      </c>
      <c r="H53" s="91">
        <v>1409587</v>
      </c>
      <c r="I53" s="91">
        <v>883476</v>
      </c>
      <c r="J53" s="91">
        <v>224823</v>
      </c>
      <c r="K53" s="91">
        <v>166288</v>
      </c>
      <c r="L53" s="91">
        <v>60000</v>
      </c>
      <c r="M53" s="91">
        <v>45000</v>
      </c>
      <c r="N53" s="91">
        <v>30000</v>
      </c>
      <c r="O53" s="91">
        <v>0</v>
      </c>
      <c r="P53" s="91">
        <v>0</v>
      </c>
      <c r="Q53" s="91">
        <v>177332</v>
      </c>
      <c r="R53" s="77"/>
    </row>
    <row r="54" spans="1:17" ht="25.5">
      <c r="A54" s="30"/>
      <c r="B54" s="30"/>
      <c r="C54" s="8" t="s">
        <v>28</v>
      </c>
      <c r="D54" s="8" t="s">
        <v>27</v>
      </c>
      <c r="E54" s="150" t="s">
        <v>41</v>
      </c>
      <c r="F54" s="137">
        <v>2007</v>
      </c>
      <c r="G54" s="137">
        <v>2015</v>
      </c>
      <c r="H54" s="9">
        <f>H55+H56</f>
        <v>87316837</v>
      </c>
      <c r="I54" s="9">
        <f>I55+I56</f>
        <v>14798628</v>
      </c>
      <c r="J54" s="9">
        <f aca="true" t="shared" si="16" ref="J54:P54">J55+J56</f>
        <v>8949269</v>
      </c>
      <c r="K54" s="9">
        <f t="shared" si="16"/>
        <v>11508059</v>
      </c>
      <c r="L54" s="9">
        <f t="shared" si="16"/>
        <v>11980981</v>
      </c>
      <c r="M54" s="9">
        <f t="shared" si="16"/>
        <v>12595096</v>
      </c>
      <c r="N54" s="9">
        <f t="shared" si="16"/>
        <v>13359298</v>
      </c>
      <c r="O54" s="9">
        <f t="shared" si="16"/>
        <v>14125506</v>
      </c>
      <c r="P54" s="9">
        <f t="shared" si="16"/>
        <v>0</v>
      </c>
      <c r="Q54" s="9">
        <f>Q55+Q56</f>
        <v>61796912</v>
      </c>
    </row>
    <row r="55" spans="1:17" ht="12.75">
      <c r="A55" s="30"/>
      <c r="B55" s="30"/>
      <c r="C55" s="8"/>
      <c r="D55" s="8" t="s">
        <v>13</v>
      </c>
      <c r="E55" s="151"/>
      <c r="F55" s="138">
        <v>2007</v>
      </c>
      <c r="G55" s="138">
        <v>2015</v>
      </c>
      <c r="H55" s="9">
        <f aca="true" t="shared" si="17" ref="H55:H68">I55+J55+K55+L55+M55+N55+O55</f>
        <v>86894728</v>
      </c>
      <c r="I55" s="9">
        <v>14455343</v>
      </c>
      <c r="J55" s="9">
        <v>8929269</v>
      </c>
      <c r="K55" s="9">
        <f>11449235</f>
        <v>11449235</v>
      </c>
      <c r="L55" s="9">
        <v>11980981</v>
      </c>
      <c r="M55" s="9">
        <v>12595096</v>
      </c>
      <c r="N55" s="9">
        <v>13359298</v>
      </c>
      <c r="O55" s="9">
        <v>14125506</v>
      </c>
      <c r="P55" s="9">
        <v>0</v>
      </c>
      <c r="Q55" s="9">
        <v>61738088</v>
      </c>
    </row>
    <row r="56" spans="1:17" ht="12.75">
      <c r="A56" s="30"/>
      <c r="B56" s="30"/>
      <c r="C56" s="8"/>
      <c r="D56" s="8" t="s">
        <v>14</v>
      </c>
      <c r="E56" s="152"/>
      <c r="F56" s="139">
        <v>2007</v>
      </c>
      <c r="G56" s="139">
        <v>2015</v>
      </c>
      <c r="H56" s="9">
        <f t="shared" si="17"/>
        <v>422109</v>
      </c>
      <c r="I56" s="9">
        <v>343285</v>
      </c>
      <c r="J56" s="9">
        <v>20000</v>
      </c>
      <c r="K56" s="9">
        <v>58824</v>
      </c>
      <c r="L56" s="9">
        <v>0</v>
      </c>
      <c r="M56" s="9">
        <v>0</v>
      </c>
      <c r="N56" s="9">
        <v>0</v>
      </c>
      <c r="O56" s="9">
        <v>0</v>
      </c>
      <c r="P56" s="9">
        <v>0</v>
      </c>
      <c r="Q56" s="9">
        <v>58824</v>
      </c>
    </row>
    <row r="57" spans="1:17" ht="33" customHeight="1">
      <c r="A57" s="30"/>
      <c r="B57" s="30"/>
      <c r="C57" s="8" t="s">
        <v>29</v>
      </c>
      <c r="D57" s="8" t="s">
        <v>30</v>
      </c>
      <c r="E57" s="147" t="s">
        <v>40</v>
      </c>
      <c r="F57" s="140">
        <v>2009</v>
      </c>
      <c r="G57" s="137">
        <v>2014</v>
      </c>
      <c r="H57" s="9">
        <f t="shared" si="17"/>
        <v>5654935</v>
      </c>
      <c r="I57" s="9">
        <f>I58+I59</f>
        <v>652935</v>
      </c>
      <c r="J57" s="32">
        <f aca="true" t="shared" si="18" ref="J57:P57">J58+J59</f>
        <v>2514534</v>
      </c>
      <c r="K57" s="32">
        <f t="shared" si="18"/>
        <v>1180508</v>
      </c>
      <c r="L57" s="9">
        <f t="shared" si="18"/>
        <v>920858</v>
      </c>
      <c r="M57" s="9">
        <f t="shared" si="18"/>
        <v>323200</v>
      </c>
      <c r="N57" s="9">
        <f t="shared" si="18"/>
        <v>62900</v>
      </c>
      <c r="O57" s="9">
        <f t="shared" si="18"/>
        <v>0</v>
      </c>
      <c r="P57" s="9">
        <f t="shared" si="18"/>
        <v>0</v>
      </c>
      <c r="Q57" s="9">
        <f>SUM(K57:O57)</f>
        <v>2487466</v>
      </c>
    </row>
    <row r="58" spans="1:17" ht="12.75">
      <c r="A58" s="30"/>
      <c r="B58" s="30"/>
      <c r="C58" s="8"/>
      <c r="D58" s="8" t="s">
        <v>13</v>
      </c>
      <c r="E58" s="148"/>
      <c r="F58" s="141"/>
      <c r="G58" s="138"/>
      <c r="H58" s="9">
        <f t="shared" si="17"/>
        <v>5488935</v>
      </c>
      <c r="I58" s="9">
        <v>590935</v>
      </c>
      <c r="J58" s="78">
        <f>2421225+10500-19158-955-1078</f>
        <v>2410534</v>
      </c>
      <c r="K58" s="78">
        <f>1117317+42000+955+19158+1078</f>
        <v>1180508</v>
      </c>
      <c r="L58" s="9">
        <f>910358+10500</f>
        <v>920858</v>
      </c>
      <c r="M58" s="9">
        <v>323200</v>
      </c>
      <c r="N58" s="9">
        <v>62900</v>
      </c>
      <c r="O58" s="9">
        <v>0</v>
      </c>
      <c r="P58" s="9">
        <v>0</v>
      </c>
      <c r="Q58" s="9">
        <f>SUM(K58:P58)</f>
        <v>2487466</v>
      </c>
    </row>
    <row r="59" spans="1:17" ht="12.75">
      <c r="A59" s="30"/>
      <c r="B59" s="30"/>
      <c r="C59" s="8"/>
      <c r="D59" s="8" t="s">
        <v>14</v>
      </c>
      <c r="E59" s="149"/>
      <c r="F59" s="142"/>
      <c r="G59" s="139"/>
      <c r="H59" s="9">
        <f t="shared" si="17"/>
        <v>166000</v>
      </c>
      <c r="I59" s="9">
        <f>62000</f>
        <v>62000</v>
      </c>
      <c r="J59" s="32">
        <v>104000</v>
      </c>
      <c r="K59" s="32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f>SUM(K59:O59)</f>
        <v>0</v>
      </c>
    </row>
    <row r="60" spans="1:17" ht="25.5">
      <c r="A60" s="30"/>
      <c r="B60" s="30"/>
      <c r="C60" s="7" t="s">
        <v>32</v>
      </c>
      <c r="D60" s="8" t="s">
        <v>31</v>
      </c>
      <c r="E60" s="143" t="s">
        <v>45</v>
      </c>
      <c r="F60" s="137">
        <v>2010</v>
      </c>
      <c r="G60" s="137">
        <v>2015</v>
      </c>
      <c r="H60" s="9">
        <f t="shared" si="17"/>
        <v>1426563</v>
      </c>
      <c r="I60" s="9">
        <f aca="true" t="shared" si="19" ref="I60:P60">I61+I62</f>
        <v>0</v>
      </c>
      <c r="J60" s="9">
        <f t="shared" si="19"/>
        <v>161000</v>
      </c>
      <c r="K60" s="9">
        <f t="shared" si="19"/>
        <v>294001</v>
      </c>
      <c r="L60" s="9">
        <f t="shared" si="19"/>
        <v>271003</v>
      </c>
      <c r="M60" s="9">
        <f t="shared" si="19"/>
        <v>269004</v>
      </c>
      <c r="N60" s="9">
        <f t="shared" si="19"/>
        <v>269005</v>
      </c>
      <c r="O60" s="9">
        <f t="shared" si="19"/>
        <v>162550</v>
      </c>
      <c r="P60" s="9">
        <f t="shared" si="19"/>
        <v>0</v>
      </c>
      <c r="Q60" s="9">
        <f>SUM(K60:O60)</f>
        <v>1265563</v>
      </c>
    </row>
    <row r="61" spans="1:17" ht="12.75">
      <c r="A61" s="30"/>
      <c r="B61" s="30"/>
      <c r="C61" s="7"/>
      <c r="D61" s="8" t="s">
        <v>13</v>
      </c>
      <c r="E61" s="144"/>
      <c r="F61" s="138"/>
      <c r="G61" s="138"/>
      <c r="H61" s="9">
        <f t="shared" si="17"/>
        <v>1426563</v>
      </c>
      <c r="I61" s="9">
        <v>0</v>
      </c>
      <c r="J61" s="9">
        <v>161000</v>
      </c>
      <c r="K61" s="9">
        <v>294001</v>
      </c>
      <c r="L61" s="9">
        <v>271003</v>
      </c>
      <c r="M61" s="9">
        <v>269004</v>
      </c>
      <c r="N61" s="9">
        <v>269005</v>
      </c>
      <c r="O61" s="9">
        <v>162550</v>
      </c>
      <c r="P61" s="9">
        <v>0</v>
      </c>
      <c r="Q61" s="9">
        <f>SUM(K61:O61)</f>
        <v>1265563</v>
      </c>
    </row>
    <row r="62" spans="1:17" ht="12.75">
      <c r="A62" s="30"/>
      <c r="B62" s="30"/>
      <c r="C62" s="7"/>
      <c r="D62" s="8" t="s">
        <v>14</v>
      </c>
      <c r="E62" s="145"/>
      <c r="F62" s="139"/>
      <c r="G62" s="139"/>
      <c r="H62" s="9">
        <f t="shared" si="17"/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f>SUM(K62:O62)</f>
        <v>0</v>
      </c>
    </row>
    <row r="63" spans="1:17" ht="24" customHeight="1">
      <c r="A63" s="30"/>
      <c r="B63" s="30"/>
      <c r="C63" s="7" t="s">
        <v>46</v>
      </c>
      <c r="D63" s="8" t="s">
        <v>33</v>
      </c>
      <c r="E63" s="175" t="s">
        <v>43</v>
      </c>
      <c r="F63" s="140">
        <v>2009</v>
      </c>
      <c r="G63" s="140">
        <v>2015</v>
      </c>
      <c r="H63" s="9">
        <f t="shared" si="17"/>
        <v>8715765</v>
      </c>
      <c r="I63" s="9">
        <f aca="true" t="shared" si="20" ref="I63:Q63">I64+I65</f>
        <v>1347379</v>
      </c>
      <c r="J63" s="9">
        <f t="shared" si="20"/>
        <v>1274305</v>
      </c>
      <c r="K63" s="9">
        <f t="shared" si="20"/>
        <v>1265975</v>
      </c>
      <c r="L63" s="9">
        <f t="shared" si="20"/>
        <v>1306868</v>
      </c>
      <c r="M63" s="9">
        <f t="shared" si="20"/>
        <v>1352577</v>
      </c>
      <c r="N63" s="9">
        <f t="shared" si="20"/>
        <v>1419591</v>
      </c>
      <c r="O63" s="9">
        <f t="shared" si="20"/>
        <v>749070</v>
      </c>
      <c r="P63" s="9">
        <f t="shared" si="20"/>
        <v>0</v>
      </c>
      <c r="Q63" s="9">
        <f t="shared" si="20"/>
        <v>2914081</v>
      </c>
    </row>
    <row r="64" spans="1:17" ht="12.75">
      <c r="A64" s="30"/>
      <c r="B64" s="30"/>
      <c r="C64" s="7"/>
      <c r="D64" s="8" t="s">
        <v>13</v>
      </c>
      <c r="E64" s="176"/>
      <c r="F64" s="141"/>
      <c r="G64" s="141"/>
      <c r="H64" s="9">
        <f t="shared" si="17"/>
        <v>8262967</v>
      </c>
      <c r="I64" s="9">
        <v>894581</v>
      </c>
      <c r="J64" s="9">
        <v>1274305</v>
      </c>
      <c r="K64" s="9">
        <v>1265975</v>
      </c>
      <c r="L64" s="9">
        <v>1306868</v>
      </c>
      <c r="M64" s="9">
        <v>1352577</v>
      </c>
      <c r="N64" s="9">
        <v>1419591</v>
      </c>
      <c r="O64" s="9">
        <v>749070</v>
      </c>
      <c r="P64" s="9">
        <v>0</v>
      </c>
      <c r="Q64" s="9">
        <f>SUM(K64:O64)-3180000</f>
        <v>2914081</v>
      </c>
    </row>
    <row r="65" spans="1:17" ht="12.75">
      <c r="A65" s="30"/>
      <c r="B65" s="30"/>
      <c r="C65" s="7"/>
      <c r="D65" s="8" t="s">
        <v>14</v>
      </c>
      <c r="E65" s="177"/>
      <c r="F65" s="142"/>
      <c r="G65" s="142"/>
      <c r="H65" s="9">
        <f t="shared" si="17"/>
        <v>452798</v>
      </c>
      <c r="I65" s="9">
        <v>452798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f>SUM(K65:O65)</f>
        <v>0</v>
      </c>
    </row>
    <row r="66" spans="1:17" ht="38.25">
      <c r="A66" s="30"/>
      <c r="B66" s="30"/>
      <c r="C66" s="7" t="s">
        <v>47</v>
      </c>
      <c r="D66" s="8" t="s">
        <v>38</v>
      </c>
      <c r="E66" s="175" t="s">
        <v>44</v>
      </c>
      <c r="F66" s="137">
        <v>2009</v>
      </c>
      <c r="G66" s="137">
        <v>2012</v>
      </c>
      <c r="H66" s="9">
        <f t="shared" si="17"/>
        <v>11962494</v>
      </c>
      <c r="I66" s="9">
        <f aca="true" t="shared" si="21" ref="I66:O66">I67+I68</f>
        <v>7555294</v>
      </c>
      <c r="J66" s="9">
        <f t="shared" si="21"/>
        <v>3749964</v>
      </c>
      <c r="K66" s="9">
        <f t="shared" si="21"/>
        <v>373311</v>
      </c>
      <c r="L66" s="9">
        <f t="shared" si="21"/>
        <v>283925</v>
      </c>
      <c r="M66" s="9">
        <f t="shared" si="21"/>
        <v>0</v>
      </c>
      <c r="N66" s="9">
        <f t="shared" si="21"/>
        <v>0</v>
      </c>
      <c r="O66" s="9">
        <f t="shared" si="21"/>
        <v>0</v>
      </c>
      <c r="P66" s="9">
        <f>P67+P68</f>
        <v>0</v>
      </c>
      <c r="Q66" s="9">
        <f>SUM(K66:O66)</f>
        <v>657236</v>
      </c>
    </row>
    <row r="67" spans="1:17" ht="12.75">
      <c r="A67" s="30"/>
      <c r="B67" s="30"/>
      <c r="C67" s="7"/>
      <c r="D67" s="8" t="s">
        <v>13</v>
      </c>
      <c r="E67" s="176"/>
      <c r="F67" s="138"/>
      <c r="G67" s="138"/>
      <c r="H67" s="9">
        <f t="shared" si="17"/>
        <v>1067670</v>
      </c>
      <c r="I67" s="9">
        <v>126865</v>
      </c>
      <c r="J67" s="9">
        <f>203569+80000</f>
        <v>283569</v>
      </c>
      <c r="K67" s="9">
        <v>373311</v>
      </c>
      <c r="L67" s="9">
        <v>283925</v>
      </c>
      <c r="M67" s="9">
        <v>0</v>
      </c>
      <c r="N67" s="9">
        <v>0</v>
      </c>
      <c r="O67" s="9">
        <v>0</v>
      </c>
      <c r="P67" s="9">
        <v>0</v>
      </c>
      <c r="Q67" s="9">
        <f>SUM(K67:O67)</f>
        <v>657236</v>
      </c>
    </row>
    <row r="68" spans="1:17" ht="12.75">
      <c r="A68" s="30"/>
      <c r="B68" s="30"/>
      <c r="C68" s="7"/>
      <c r="D68" s="8" t="s">
        <v>14</v>
      </c>
      <c r="E68" s="177"/>
      <c r="F68" s="139"/>
      <c r="G68" s="139"/>
      <c r="H68" s="9">
        <f t="shared" si="17"/>
        <v>10894824</v>
      </c>
      <c r="I68" s="9">
        <v>7428429</v>
      </c>
      <c r="J68" s="9">
        <v>3466395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f>SUM(K68:O68)</f>
        <v>0</v>
      </c>
    </row>
    <row r="69" spans="1:17" ht="51">
      <c r="A69" s="30"/>
      <c r="B69" s="30"/>
      <c r="C69" s="7" t="s">
        <v>48</v>
      </c>
      <c r="D69" s="8" t="s">
        <v>37</v>
      </c>
      <c r="E69" s="143" t="s">
        <v>42</v>
      </c>
      <c r="F69" s="137">
        <v>2007</v>
      </c>
      <c r="G69" s="137">
        <v>2013</v>
      </c>
      <c r="H69" s="49">
        <f aca="true" t="shared" si="22" ref="H69:H83">I69+J69+K69+L69+M69+N69+O69</f>
        <v>1772772</v>
      </c>
      <c r="I69" s="49">
        <f aca="true" t="shared" si="23" ref="I69:O69">I70+I71</f>
        <v>521752</v>
      </c>
      <c r="J69" s="49">
        <f t="shared" si="23"/>
        <v>309870</v>
      </c>
      <c r="K69" s="49">
        <f t="shared" si="23"/>
        <v>347150</v>
      </c>
      <c r="L69" s="49">
        <f t="shared" si="23"/>
        <v>297000</v>
      </c>
      <c r="M69" s="49">
        <f t="shared" si="23"/>
        <v>297000</v>
      </c>
      <c r="N69" s="49">
        <f t="shared" si="23"/>
        <v>0</v>
      </c>
      <c r="O69" s="49">
        <f t="shared" si="23"/>
        <v>0</v>
      </c>
      <c r="P69" s="49">
        <f>P70+P71</f>
        <v>0</v>
      </c>
      <c r="Q69" s="49">
        <f aca="true" t="shared" si="24" ref="Q69:Q77">SUM(K69:O69)</f>
        <v>941150</v>
      </c>
    </row>
    <row r="70" spans="1:17" ht="12.75">
      <c r="A70" s="30"/>
      <c r="B70" s="30"/>
      <c r="C70" s="7"/>
      <c r="D70" s="8" t="s">
        <v>13</v>
      </c>
      <c r="E70" s="144"/>
      <c r="F70" s="138"/>
      <c r="G70" s="138"/>
      <c r="H70" s="9">
        <f t="shared" si="22"/>
        <v>1761222</v>
      </c>
      <c r="I70" s="9">
        <v>510752</v>
      </c>
      <c r="J70" s="9">
        <v>309320</v>
      </c>
      <c r="K70" s="9">
        <v>347150</v>
      </c>
      <c r="L70" s="9">
        <v>297000</v>
      </c>
      <c r="M70" s="9">
        <v>297000</v>
      </c>
      <c r="N70" s="9">
        <v>0</v>
      </c>
      <c r="O70" s="9">
        <v>0</v>
      </c>
      <c r="P70" s="9">
        <v>0</v>
      </c>
      <c r="Q70" s="9">
        <f t="shared" si="24"/>
        <v>941150</v>
      </c>
    </row>
    <row r="71" spans="1:17" ht="12.75">
      <c r="A71" s="30"/>
      <c r="B71" s="30"/>
      <c r="C71" s="7"/>
      <c r="D71" s="8" t="s">
        <v>14</v>
      </c>
      <c r="E71" s="145"/>
      <c r="F71" s="139"/>
      <c r="G71" s="139"/>
      <c r="H71" s="9">
        <f t="shared" si="22"/>
        <v>11550</v>
      </c>
      <c r="I71" s="9">
        <v>11000</v>
      </c>
      <c r="J71" s="9">
        <v>550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f t="shared" si="24"/>
        <v>0</v>
      </c>
    </row>
    <row r="72" spans="1:17" ht="12.75">
      <c r="A72" s="30"/>
      <c r="B72" s="30"/>
      <c r="C72" s="7" t="s">
        <v>49</v>
      </c>
      <c r="D72" s="8" t="s">
        <v>35</v>
      </c>
      <c r="E72" s="143" t="s">
        <v>42</v>
      </c>
      <c r="F72" s="137">
        <v>2010</v>
      </c>
      <c r="G72" s="137">
        <v>2013</v>
      </c>
      <c r="H72" s="9">
        <f t="shared" si="22"/>
        <v>798000</v>
      </c>
      <c r="I72" s="9">
        <f aca="true" t="shared" si="25" ref="I72:O72">I73+I74</f>
        <v>0</v>
      </c>
      <c r="J72" s="9">
        <f t="shared" si="25"/>
        <v>123000</v>
      </c>
      <c r="K72" s="9">
        <f t="shared" si="25"/>
        <v>260000</v>
      </c>
      <c r="L72" s="9">
        <f t="shared" si="25"/>
        <v>415000</v>
      </c>
      <c r="M72" s="9">
        <f t="shared" si="25"/>
        <v>0</v>
      </c>
      <c r="N72" s="9">
        <f t="shared" si="25"/>
        <v>0</v>
      </c>
      <c r="O72" s="9">
        <f t="shared" si="25"/>
        <v>0</v>
      </c>
      <c r="P72" s="9">
        <f>P73+P74</f>
        <v>0</v>
      </c>
      <c r="Q72" s="9">
        <f t="shared" si="24"/>
        <v>675000</v>
      </c>
    </row>
    <row r="73" spans="1:17" ht="12.75">
      <c r="A73" s="30"/>
      <c r="B73" s="30"/>
      <c r="C73" s="7"/>
      <c r="D73" s="8" t="s">
        <v>13</v>
      </c>
      <c r="E73" s="144"/>
      <c r="F73" s="138"/>
      <c r="G73" s="138"/>
      <c r="H73" s="9">
        <f t="shared" si="22"/>
        <v>798000</v>
      </c>
      <c r="I73" s="9">
        <v>0</v>
      </c>
      <c r="J73" s="9">
        <f>68000+55000</f>
        <v>123000</v>
      </c>
      <c r="K73" s="9">
        <f>140000+120000</f>
        <v>260000</v>
      </c>
      <c r="L73" s="9">
        <f>165000+250000</f>
        <v>415000</v>
      </c>
      <c r="M73" s="9">
        <v>0</v>
      </c>
      <c r="N73" s="9">
        <v>0</v>
      </c>
      <c r="O73" s="9">
        <v>0</v>
      </c>
      <c r="P73" s="9">
        <v>0</v>
      </c>
      <c r="Q73" s="9">
        <f t="shared" si="24"/>
        <v>675000</v>
      </c>
    </row>
    <row r="74" spans="1:17" ht="12.75">
      <c r="A74" s="30"/>
      <c r="B74" s="30"/>
      <c r="C74" s="7"/>
      <c r="D74" s="8" t="s">
        <v>14</v>
      </c>
      <c r="E74" s="145"/>
      <c r="F74" s="139"/>
      <c r="G74" s="139"/>
      <c r="H74" s="9">
        <f t="shared" si="22"/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f t="shared" si="24"/>
        <v>0</v>
      </c>
    </row>
    <row r="75" spans="1:17" ht="25.5">
      <c r="A75" s="30"/>
      <c r="B75" s="30"/>
      <c r="C75" s="7" t="s">
        <v>50</v>
      </c>
      <c r="D75" s="8" t="s">
        <v>36</v>
      </c>
      <c r="E75" s="143" t="s">
        <v>42</v>
      </c>
      <c r="F75" s="137">
        <v>2007</v>
      </c>
      <c r="G75" s="137">
        <v>2013</v>
      </c>
      <c r="H75" s="9">
        <f t="shared" si="22"/>
        <v>24330429</v>
      </c>
      <c r="I75" s="9">
        <f aca="true" t="shared" si="26" ref="I75:O75">I76+I77</f>
        <v>4037429</v>
      </c>
      <c r="J75" s="9">
        <f t="shared" si="26"/>
        <v>4319000</v>
      </c>
      <c r="K75" s="9">
        <f t="shared" si="26"/>
        <v>4992000</v>
      </c>
      <c r="L75" s="9">
        <f t="shared" si="26"/>
        <v>5342000</v>
      </c>
      <c r="M75" s="9">
        <f t="shared" si="26"/>
        <v>5640000</v>
      </c>
      <c r="N75" s="9">
        <f t="shared" si="26"/>
        <v>0</v>
      </c>
      <c r="O75" s="9">
        <f t="shared" si="26"/>
        <v>0</v>
      </c>
      <c r="P75" s="9">
        <f>P76+P77</f>
        <v>0</v>
      </c>
      <c r="Q75" s="9">
        <f t="shared" si="24"/>
        <v>15974000</v>
      </c>
    </row>
    <row r="76" spans="1:17" ht="12.75">
      <c r="A76" s="30"/>
      <c r="B76" s="30"/>
      <c r="C76" s="7"/>
      <c r="D76" s="8" t="s">
        <v>13</v>
      </c>
      <c r="E76" s="144"/>
      <c r="F76" s="138"/>
      <c r="G76" s="138"/>
      <c r="H76" s="9">
        <f t="shared" si="22"/>
        <v>24073960</v>
      </c>
      <c r="I76" s="9">
        <v>3819960</v>
      </c>
      <c r="J76" s="9">
        <v>4311000</v>
      </c>
      <c r="K76" s="9">
        <v>4968000</v>
      </c>
      <c r="L76" s="9">
        <v>5335000</v>
      </c>
      <c r="M76" s="9">
        <v>5640000</v>
      </c>
      <c r="N76" s="9">
        <v>0</v>
      </c>
      <c r="O76" s="9">
        <v>0</v>
      </c>
      <c r="P76" s="9">
        <v>0</v>
      </c>
      <c r="Q76" s="9">
        <f t="shared" si="24"/>
        <v>15943000</v>
      </c>
    </row>
    <row r="77" spans="1:17" ht="12.75">
      <c r="A77" s="30"/>
      <c r="B77" s="30"/>
      <c r="C77" s="7"/>
      <c r="D77" s="8" t="s">
        <v>14</v>
      </c>
      <c r="E77" s="145"/>
      <c r="F77" s="139"/>
      <c r="G77" s="139"/>
      <c r="H77" s="9">
        <f t="shared" si="22"/>
        <v>256469</v>
      </c>
      <c r="I77" s="9">
        <v>217469</v>
      </c>
      <c r="J77" s="9">
        <v>8000</v>
      </c>
      <c r="K77" s="9">
        <v>24000</v>
      </c>
      <c r="L77" s="9">
        <v>7000</v>
      </c>
      <c r="M77" s="9">
        <v>0</v>
      </c>
      <c r="N77" s="9">
        <v>0</v>
      </c>
      <c r="O77" s="9">
        <v>0</v>
      </c>
      <c r="P77" s="9">
        <v>0</v>
      </c>
      <c r="Q77" s="9">
        <f t="shared" si="24"/>
        <v>31000</v>
      </c>
    </row>
    <row r="78" spans="1:17" ht="38.25">
      <c r="A78" s="30"/>
      <c r="B78" s="30"/>
      <c r="C78" s="7" t="s">
        <v>51</v>
      </c>
      <c r="D78" s="8" t="s">
        <v>34</v>
      </c>
      <c r="E78" s="143" t="s">
        <v>42</v>
      </c>
      <c r="F78" s="137">
        <v>2010</v>
      </c>
      <c r="G78" s="137">
        <v>2013</v>
      </c>
      <c r="H78" s="9">
        <f t="shared" si="22"/>
        <v>2648000</v>
      </c>
      <c r="I78" s="9">
        <f aca="true" t="shared" si="27" ref="I78:O78">I79+I80</f>
        <v>0</v>
      </c>
      <c r="J78" s="9">
        <f t="shared" si="27"/>
        <v>396000</v>
      </c>
      <c r="K78" s="9">
        <f t="shared" si="27"/>
        <v>528000</v>
      </c>
      <c r="L78" s="9">
        <f t="shared" si="27"/>
        <v>832000</v>
      </c>
      <c r="M78" s="9">
        <f t="shared" si="27"/>
        <v>892000</v>
      </c>
      <c r="N78" s="9">
        <f t="shared" si="27"/>
        <v>0</v>
      </c>
      <c r="O78" s="9">
        <f t="shared" si="27"/>
        <v>0</v>
      </c>
      <c r="P78" s="9">
        <f>P79+P80</f>
        <v>0</v>
      </c>
      <c r="Q78" s="9">
        <f aca="true" t="shared" si="28" ref="Q78:Q83">SUM(K78:O78)</f>
        <v>2252000</v>
      </c>
    </row>
    <row r="79" spans="1:17" ht="12.75">
      <c r="A79" s="30"/>
      <c r="B79" s="30"/>
      <c r="C79" s="7"/>
      <c r="D79" s="8" t="s">
        <v>13</v>
      </c>
      <c r="E79" s="144"/>
      <c r="F79" s="138"/>
      <c r="G79" s="138"/>
      <c r="H79" s="9">
        <f t="shared" si="22"/>
        <v>2620000</v>
      </c>
      <c r="I79" s="9">
        <v>0</v>
      </c>
      <c r="J79" s="9">
        <v>372000</v>
      </c>
      <c r="K79" s="9">
        <v>524000</v>
      </c>
      <c r="L79" s="9">
        <v>832000</v>
      </c>
      <c r="M79" s="9">
        <v>892000</v>
      </c>
      <c r="N79" s="9">
        <v>0</v>
      </c>
      <c r="O79" s="9"/>
      <c r="P79" s="9"/>
      <c r="Q79" s="9">
        <f t="shared" si="28"/>
        <v>2248000</v>
      </c>
    </row>
    <row r="80" spans="1:17" ht="12.75">
      <c r="A80" s="30"/>
      <c r="B80" s="30"/>
      <c r="C80" s="7"/>
      <c r="D80" s="8" t="s">
        <v>14</v>
      </c>
      <c r="E80" s="145"/>
      <c r="F80" s="139"/>
      <c r="G80" s="139"/>
      <c r="H80" s="9">
        <f t="shared" si="22"/>
        <v>28000</v>
      </c>
      <c r="I80" s="9">
        <v>0</v>
      </c>
      <c r="J80" s="9">
        <v>24000</v>
      </c>
      <c r="K80" s="9">
        <v>4000</v>
      </c>
      <c r="L80" s="9">
        <v>0</v>
      </c>
      <c r="M80" s="9">
        <v>0</v>
      </c>
      <c r="N80" s="9">
        <v>0</v>
      </c>
      <c r="O80" s="9"/>
      <c r="P80" s="9"/>
      <c r="Q80" s="9">
        <f t="shared" si="28"/>
        <v>4000</v>
      </c>
    </row>
    <row r="81" spans="1:17" ht="25.5">
      <c r="A81" s="30"/>
      <c r="B81" s="30"/>
      <c r="C81" s="7" t="s">
        <v>52</v>
      </c>
      <c r="D81" s="8" t="s">
        <v>39</v>
      </c>
      <c r="E81" s="143" t="s">
        <v>45</v>
      </c>
      <c r="F81" s="140">
        <v>2009</v>
      </c>
      <c r="G81" s="140">
        <v>2012</v>
      </c>
      <c r="H81" s="9">
        <f t="shared" si="22"/>
        <v>802824</v>
      </c>
      <c r="I81" s="9">
        <f aca="true" t="shared" si="29" ref="I81:O81">I82+I83</f>
        <v>219234</v>
      </c>
      <c r="J81" s="9">
        <f t="shared" si="29"/>
        <v>188530</v>
      </c>
      <c r="K81" s="9">
        <f t="shared" si="29"/>
        <v>197530</v>
      </c>
      <c r="L81" s="9">
        <f t="shared" si="29"/>
        <v>197530</v>
      </c>
      <c r="M81" s="9">
        <f t="shared" si="29"/>
        <v>0</v>
      </c>
      <c r="N81" s="9">
        <f t="shared" si="29"/>
        <v>0</v>
      </c>
      <c r="O81" s="9">
        <f t="shared" si="29"/>
        <v>0</v>
      </c>
      <c r="P81" s="9">
        <f>P82+P83</f>
        <v>0</v>
      </c>
      <c r="Q81" s="9">
        <f t="shared" si="28"/>
        <v>395060</v>
      </c>
    </row>
    <row r="82" spans="1:17" ht="12.75">
      <c r="A82" s="30"/>
      <c r="B82" s="30"/>
      <c r="C82" s="7"/>
      <c r="D82" s="8" t="s">
        <v>13</v>
      </c>
      <c r="E82" s="144"/>
      <c r="F82" s="141"/>
      <c r="G82" s="141"/>
      <c r="H82" s="9">
        <f t="shared" si="22"/>
        <v>802824</v>
      </c>
      <c r="I82" s="9">
        <v>219234</v>
      </c>
      <c r="J82" s="9">
        <v>188530</v>
      </c>
      <c r="K82" s="9">
        <v>197530</v>
      </c>
      <c r="L82" s="9">
        <v>197530</v>
      </c>
      <c r="M82" s="9">
        <v>0</v>
      </c>
      <c r="N82" s="9">
        <v>0</v>
      </c>
      <c r="O82" s="9">
        <v>0</v>
      </c>
      <c r="P82" s="9">
        <v>0</v>
      </c>
      <c r="Q82" s="9">
        <f t="shared" si="28"/>
        <v>395060</v>
      </c>
    </row>
    <row r="83" spans="1:17" ht="12.75">
      <c r="A83" s="30"/>
      <c r="B83" s="30"/>
      <c r="C83" s="7"/>
      <c r="D83" s="8" t="s">
        <v>14</v>
      </c>
      <c r="E83" s="145"/>
      <c r="F83" s="142"/>
      <c r="G83" s="142"/>
      <c r="H83" s="9">
        <f t="shared" si="22"/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f t="shared" si="28"/>
        <v>0</v>
      </c>
    </row>
    <row r="84" spans="1:17" s="20" customFormat="1" ht="26.25" customHeight="1">
      <c r="A84" s="84"/>
      <c r="B84" s="22" t="s">
        <v>19</v>
      </c>
      <c r="C84" s="153" t="s">
        <v>75</v>
      </c>
      <c r="D84" s="154"/>
      <c r="E84" s="18" t="s">
        <v>67</v>
      </c>
      <c r="F84" s="18" t="s">
        <v>67</v>
      </c>
      <c r="G84" s="18" t="s">
        <v>67</v>
      </c>
      <c r="H84" s="19">
        <f>I84+J84+K84+L84+M84+N84+O84+P84</f>
        <v>683429034</v>
      </c>
      <c r="I84" s="19">
        <f>I139+I142+I145+I148+I151+I154+I157+I160+I163+I166+I169+I172+I175</f>
        <v>3487500</v>
      </c>
      <c r="J84" s="19">
        <f aca="true" t="shared" si="30" ref="J84:Q86">J87+J139+J142+J145+J148+J151+J154+J157+J160+J163+J166+J169+J172+J175</f>
        <v>100871701</v>
      </c>
      <c r="K84" s="19">
        <f t="shared" si="30"/>
        <v>102629713</v>
      </c>
      <c r="L84" s="19">
        <f t="shared" si="30"/>
        <v>100500070</v>
      </c>
      <c r="M84" s="19">
        <f t="shared" si="30"/>
        <v>113422050</v>
      </c>
      <c r="N84" s="19">
        <f t="shared" si="30"/>
        <v>89274000</v>
      </c>
      <c r="O84" s="19">
        <f t="shared" si="30"/>
        <v>86622000</v>
      </c>
      <c r="P84" s="19">
        <f t="shared" si="30"/>
        <v>86622000</v>
      </c>
      <c r="Q84" s="19">
        <f t="shared" si="30"/>
        <v>557754738</v>
      </c>
    </row>
    <row r="85" spans="1:17" ht="12.75">
      <c r="A85" s="57"/>
      <c r="B85" s="30"/>
      <c r="C85" s="126" t="s">
        <v>13</v>
      </c>
      <c r="D85" s="110"/>
      <c r="E85" s="43"/>
      <c r="F85" s="43" t="s">
        <v>67</v>
      </c>
      <c r="G85" s="43" t="s">
        <v>67</v>
      </c>
      <c r="H85" s="9">
        <f>I85+J85+K85+L85+M85+N85+O85+P85</f>
        <v>604042404</v>
      </c>
      <c r="I85" s="9">
        <f>I140+I143+I146+I149+I152+I155+I158+I161+I164+I167+I170+I173+I176</f>
        <v>0</v>
      </c>
      <c r="J85" s="9">
        <f t="shared" si="30"/>
        <v>94627366</v>
      </c>
      <c r="K85" s="9">
        <f t="shared" si="30"/>
        <v>87993938</v>
      </c>
      <c r="L85" s="9">
        <f t="shared" si="30"/>
        <v>81096050</v>
      </c>
      <c r="M85" s="9">
        <f t="shared" si="30"/>
        <v>82572050</v>
      </c>
      <c r="N85" s="9">
        <f t="shared" si="30"/>
        <v>84509000</v>
      </c>
      <c r="O85" s="9">
        <f t="shared" si="30"/>
        <v>86622000</v>
      </c>
      <c r="P85" s="9">
        <f t="shared" si="30"/>
        <v>86622000</v>
      </c>
      <c r="Q85" s="9">
        <f t="shared" si="30"/>
        <v>508664738</v>
      </c>
    </row>
    <row r="86" spans="1:17" ht="12.75">
      <c r="A86" s="57"/>
      <c r="B86" s="30"/>
      <c r="C86" s="126" t="s">
        <v>14</v>
      </c>
      <c r="D86" s="110"/>
      <c r="E86" s="43"/>
      <c r="F86" s="43" t="s">
        <v>67</v>
      </c>
      <c r="G86" s="43" t="s">
        <v>67</v>
      </c>
      <c r="H86" s="9">
        <f>I86+J86+K86+L86+M86+N86+O86+P86</f>
        <v>79386630</v>
      </c>
      <c r="I86" s="9">
        <f>I141+I144+I147+I150+I153+I156+I159+I162+I165+I168+I171+I174+I177</f>
        <v>3487500</v>
      </c>
      <c r="J86" s="9">
        <f t="shared" si="30"/>
        <v>6244335</v>
      </c>
      <c r="K86" s="9">
        <f t="shared" si="30"/>
        <v>14635775</v>
      </c>
      <c r="L86" s="9">
        <f t="shared" si="30"/>
        <v>19404020</v>
      </c>
      <c r="M86" s="9">
        <f t="shared" si="30"/>
        <v>30850000</v>
      </c>
      <c r="N86" s="9">
        <f t="shared" si="30"/>
        <v>4765000</v>
      </c>
      <c r="O86" s="9">
        <f t="shared" si="30"/>
        <v>0</v>
      </c>
      <c r="P86" s="9">
        <f t="shared" si="30"/>
        <v>0</v>
      </c>
      <c r="Q86" s="9">
        <f t="shared" si="30"/>
        <v>49090000</v>
      </c>
    </row>
    <row r="87" spans="1:17" ht="27" customHeight="1">
      <c r="A87" s="57"/>
      <c r="B87" s="30"/>
      <c r="C87" s="146" t="s">
        <v>76</v>
      </c>
      <c r="D87" s="100"/>
      <c r="E87" s="43" t="s">
        <v>67</v>
      </c>
      <c r="F87" s="43" t="s">
        <v>67</v>
      </c>
      <c r="G87" s="43" t="s">
        <v>67</v>
      </c>
      <c r="H87" s="9">
        <f aca="true" t="shared" si="31" ref="H87:H141">J87+K87+L87+M87+N87+O87+P87</f>
        <v>603292104</v>
      </c>
      <c r="I87" s="50" t="s">
        <v>67</v>
      </c>
      <c r="J87" s="9">
        <f aca="true" t="shared" si="32" ref="J87:P87">J88+J89</f>
        <v>94627366</v>
      </c>
      <c r="K87" s="9">
        <f t="shared" si="32"/>
        <v>87493738</v>
      </c>
      <c r="L87" s="9">
        <f t="shared" si="32"/>
        <v>80971000</v>
      </c>
      <c r="M87" s="9">
        <f t="shared" si="32"/>
        <v>82447000</v>
      </c>
      <c r="N87" s="9">
        <f t="shared" si="32"/>
        <v>84509000</v>
      </c>
      <c r="O87" s="9">
        <f t="shared" si="32"/>
        <v>86622000</v>
      </c>
      <c r="P87" s="9">
        <f t="shared" si="32"/>
        <v>86622000</v>
      </c>
      <c r="Q87" s="9">
        <f>K87+L87+M87+N87+O87+P87</f>
        <v>508664738</v>
      </c>
    </row>
    <row r="88" spans="1:17" ht="12.75">
      <c r="A88" s="57"/>
      <c r="B88" s="30"/>
      <c r="C88" s="126" t="s">
        <v>13</v>
      </c>
      <c r="D88" s="110"/>
      <c r="E88" s="43" t="s">
        <v>67</v>
      </c>
      <c r="F88" s="43" t="s">
        <v>67</v>
      </c>
      <c r="G88" s="43" t="s">
        <v>67</v>
      </c>
      <c r="H88" s="9">
        <f t="shared" si="31"/>
        <v>603292104</v>
      </c>
      <c r="I88" s="50" t="s">
        <v>67</v>
      </c>
      <c r="J88" s="9">
        <f aca="true" t="shared" si="33" ref="J88:P89">J92+J95+J98+J101+J104+J107+J110+J113+J116+J119+J122+J125+J128+J131+J134+J137</f>
        <v>94627366</v>
      </c>
      <c r="K88" s="9">
        <f t="shared" si="33"/>
        <v>87493738</v>
      </c>
      <c r="L88" s="9">
        <f t="shared" si="33"/>
        <v>80971000</v>
      </c>
      <c r="M88" s="9">
        <f t="shared" si="33"/>
        <v>82447000</v>
      </c>
      <c r="N88" s="9">
        <f t="shared" si="33"/>
        <v>84509000</v>
      </c>
      <c r="O88" s="9">
        <f t="shared" si="33"/>
        <v>86622000</v>
      </c>
      <c r="P88" s="9">
        <f t="shared" si="33"/>
        <v>86622000</v>
      </c>
      <c r="Q88" s="9">
        <f>K88+L88+M88+N88+O88+P88</f>
        <v>508664738</v>
      </c>
    </row>
    <row r="89" spans="1:17" ht="12.75" hidden="1">
      <c r="A89" s="57"/>
      <c r="B89" s="30"/>
      <c r="C89" s="126" t="s">
        <v>14</v>
      </c>
      <c r="D89" s="110"/>
      <c r="E89" s="43" t="s">
        <v>67</v>
      </c>
      <c r="F89" s="43" t="s">
        <v>67</v>
      </c>
      <c r="G89" s="43" t="s">
        <v>67</v>
      </c>
      <c r="H89" s="9">
        <f t="shared" si="31"/>
        <v>0</v>
      </c>
      <c r="I89" s="50" t="s">
        <v>67</v>
      </c>
      <c r="J89" s="9">
        <f t="shared" si="33"/>
        <v>0</v>
      </c>
      <c r="K89" s="9">
        <f t="shared" si="33"/>
        <v>0</v>
      </c>
      <c r="L89" s="9">
        <f t="shared" si="33"/>
        <v>0</v>
      </c>
      <c r="M89" s="9">
        <f t="shared" si="33"/>
        <v>0</v>
      </c>
      <c r="N89" s="9">
        <f t="shared" si="33"/>
        <v>0</v>
      </c>
      <c r="O89" s="9">
        <f t="shared" si="33"/>
        <v>0</v>
      </c>
      <c r="P89" s="9">
        <f t="shared" si="33"/>
        <v>0</v>
      </c>
      <c r="Q89" s="9">
        <f>K89+L89+M89+N89+O89+P89</f>
        <v>0</v>
      </c>
    </row>
    <row r="90" spans="1:17" ht="12.75">
      <c r="A90" s="57"/>
      <c r="B90" s="30"/>
      <c r="C90" s="126" t="s">
        <v>15</v>
      </c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</row>
    <row r="91" spans="1:17" ht="12.75">
      <c r="A91" s="57"/>
      <c r="B91" s="30"/>
      <c r="C91" s="87" t="s">
        <v>16</v>
      </c>
      <c r="D91" s="54" t="s">
        <v>77</v>
      </c>
      <c r="E91" s="129" t="s">
        <v>77</v>
      </c>
      <c r="F91" s="132">
        <v>2010</v>
      </c>
      <c r="G91" s="132">
        <v>2016</v>
      </c>
      <c r="H91" s="32">
        <f t="shared" si="31"/>
        <v>6654083</v>
      </c>
      <c r="I91" s="55" t="s">
        <v>67</v>
      </c>
      <c r="J91" s="32">
        <f aca="true" t="shared" si="34" ref="J91:P91">J92+J93</f>
        <v>918070</v>
      </c>
      <c r="K91" s="32">
        <f t="shared" si="34"/>
        <v>919013</v>
      </c>
      <c r="L91" s="32">
        <f t="shared" si="34"/>
        <v>925000</v>
      </c>
      <c r="M91" s="9">
        <f t="shared" si="34"/>
        <v>943000</v>
      </c>
      <c r="N91" s="9">
        <f t="shared" si="34"/>
        <v>967000</v>
      </c>
      <c r="O91" s="9">
        <f t="shared" si="34"/>
        <v>991000</v>
      </c>
      <c r="P91" s="9">
        <f t="shared" si="34"/>
        <v>991000</v>
      </c>
      <c r="Q91" s="80">
        <f aca="true" t="shared" si="35" ref="Q91:Q138">K91+L91+M91+N91+O91+P91</f>
        <v>5736013</v>
      </c>
    </row>
    <row r="92" spans="1:17" ht="12.75">
      <c r="A92" s="57"/>
      <c r="B92" s="30"/>
      <c r="C92" s="87"/>
      <c r="D92" s="54" t="s">
        <v>13</v>
      </c>
      <c r="E92" s="130"/>
      <c r="F92" s="133"/>
      <c r="G92" s="133"/>
      <c r="H92" s="32">
        <f t="shared" si="31"/>
        <v>6654083</v>
      </c>
      <c r="I92" s="55" t="s">
        <v>67</v>
      </c>
      <c r="J92" s="32">
        <v>918070</v>
      </c>
      <c r="K92" s="32">
        <f>918100+913</f>
        <v>919013</v>
      </c>
      <c r="L92" s="32">
        <v>925000</v>
      </c>
      <c r="M92" s="9">
        <v>943000</v>
      </c>
      <c r="N92" s="9">
        <v>967000</v>
      </c>
      <c r="O92" s="9">
        <v>991000</v>
      </c>
      <c r="P92" s="9">
        <v>991000</v>
      </c>
      <c r="Q92" s="80">
        <f t="shared" si="35"/>
        <v>5736013</v>
      </c>
    </row>
    <row r="93" spans="1:17" ht="12.75" hidden="1">
      <c r="A93" s="57"/>
      <c r="B93" s="30"/>
      <c r="C93" s="87"/>
      <c r="D93" s="54" t="s">
        <v>14</v>
      </c>
      <c r="E93" s="131"/>
      <c r="F93" s="134"/>
      <c r="G93" s="134"/>
      <c r="H93" s="32">
        <f t="shared" si="31"/>
        <v>0</v>
      </c>
      <c r="I93" s="55" t="s">
        <v>67</v>
      </c>
      <c r="J93" s="32">
        <v>0</v>
      </c>
      <c r="K93" s="32">
        <v>0</v>
      </c>
      <c r="L93" s="32">
        <v>0</v>
      </c>
      <c r="M93" s="9">
        <v>0</v>
      </c>
      <c r="N93" s="9">
        <v>0</v>
      </c>
      <c r="O93" s="9">
        <v>0</v>
      </c>
      <c r="P93" s="9">
        <v>0</v>
      </c>
      <c r="Q93" s="9">
        <f t="shared" si="35"/>
        <v>0</v>
      </c>
    </row>
    <row r="94" spans="1:17" ht="12.75">
      <c r="A94" s="57"/>
      <c r="B94" s="30"/>
      <c r="C94" s="87" t="s">
        <v>19</v>
      </c>
      <c r="D94" s="54" t="s">
        <v>78</v>
      </c>
      <c r="E94" s="129" t="s">
        <v>78</v>
      </c>
      <c r="F94" s="132">
        <v>2010</v>
      </c>
      <c r="G94" s="132">
        <v>2016</v>
      </c>
      <c r="H94" s="32">
        <f t="shared" si="31"/>
        <v>7456403</v>
      </c>
      <c r="I94" s="55" t="s">
        <v>67</v>
      </c>
      <c r="J94" s="32">
        <f aca="true" t="shared" si="36" ref="J94:P94">J95+J96</f>
        <v>1117203</v>
      </c>
      <c r="K94" s="32">
        <f t="shared" si="36"/>
        <v>1016200</v>
      </c>
      <c r="L94" s="32">
        <f t="shared" si="36"/>
        <v>1023000</v>
      </c>
      <c r="M94" s="9">
        <f t="shared" si="36"/>
        <v>1042000</v>
      </c>
      <c r="N94" s="9">
        <f t="shared" si="36"/>
        <v>1068000</v>
      </c>
      <c r="O94" s="9">
        <f t="shared" si="36"/>
        <v>1095000</v>
      </c>
      <c r="P94" s="9">
        <f t="shared" si="36"/>
        <v>1095000</v>
      </c>
      <c r="Q94" s="9">
        <f t="shared" si="35"/>
        <v>6339200</v>
      </c>
    </row>
    <row r="95" spans="1:17" ht="12.75">
      <c r="A95" s="57"/>
      <c r="B95" s="30"/>
      <c r="C95" s="87"/>
      <c r="D95" s="54" t="s">
        <v>13</v>
      </c>
      <c r="E95" s="130"/>
      <c r="F95" s="133"/>
      <c r="G95" s="133"/>
      <c r="H95" s="32">
        <f t="shared" si="31"/>
        <v>7456403</v>
      </c>
      <c r="I95" s="55" t="s">
        <v>67</v>
      </c>
      <c r="J95" s="32">
        <v>1117203</v>
      </c>
      <c r="K95" s="32">
        <v>1016200</v>
      </c>
      <c r="L95" s="32">
        <v>1023000</v>
      </c>
      <c r="M95" s="9">
        <v>1042000</v>
      </c>
      <c r="N95" s="9">
        <v>1068000</v>
      </c>
      <c r="O95" s="9">
        <v>1095000</v>
      </c>
      <c r="P95" s="9">
        <v>1095000</v>
      </c>
      <c r="Q95" s="9">
        <f t="shared" si="35"/>
        <v>6339200</v>
      </c>
    </row>
    <row r="96" spans="1:17" ht="12.75" hidden="1">
      <c r="A96" s="57"/>
      <c r="B96" s="30"/>
      <c r="C96" s="87"/>
      <c r="D96" s="54" t="s">
        <v>14</v>
      </c>
      <c r="E96" s="131"/>
      <c r="F96" s="134"/>
      <c r="G96" s="134"/>
      <c r="H96" s="32">
        <f t="shared" si="31"/>
        <v>0</v>
      </c>
      <c r="I96" s="55" t="s">
        <v>67</v>
      </c>
      <c r="J96" s="32"/>
      <c r="K96" s="32">
        <v>0</v>
      </c>
      <c r="L96" s="32">
        <v>0</v>
      </c>
      <c r="M96" s="9">
        <v>0</v>
      </c>
      <c r="N96" s="9">
        <v>0</v>
      </c>
      <c r="O96" s="9">
        <v>0</v>
      </c>
      <c r="P96" s="9">
        <v>0</v>
      </c>
      <c r="Q96" s="9">
        <f t="shared" si="35"/>
        <v>0</v>
      </c>
    </row>
    <row r="97" spans="1:17" ht="12.75">
      <c r="A97" s="57"/>
      <c r="B97" s="30"/>
      <c r="C97" s="87" t="s">
        <v>20</v>
      </c>
      <c r="D97" s="54" t="s">
        <v>79</v>
      </c>
      <c r="E97" s="129" t="s">
        <v>79</v>
      </c>
      <c r="F97" s="132">
        <v>2010</v>
      </c>
      <c r="G97" s="132">
        <v>2016</v>
      </c>
      <c r="H97" s="32">
        <f t="shared" si="31"/>
        <v>5850137</v>
      </c>
      <c r="I97" s="55" t="s">
        <v>67</v>
      </c>
      <c r="J97" s="32">
        <f aca="true" t="shared" si="37" ref="J97:P97">J98+J99</f>
        <v>806837</v>
      </c>
      <c r="K97" s="32">
        <f t="shared" si="37"/>
        <v>818300</v>
      </c>
      <c r="L97" s="32">
        <f t="shared" si="37"/>
        <v>812000</v>
      </c>
      <c r="M97" s="9">
        <f t="shared" si="37"/>
        <v>827000</v>
      </c>
      <c r="N97" s="9">
        <f t="shared" si="37"/>
        <v>848000</v>
      </c>
      <c r="O97" s="9">
        <f t="shared" si="37"/>
        <v>869000</v>
      </c>
      <c r="P97" s="9">
        <f t="shared" si="37"/>
        <v>869000</v>
      </c>
      <c r="Q97" s="80">
        <f t="shared" si="35"/>
        <v>5043300</v>
      </c>
    </row>
    <row r="98" spans="1:17" ht="12.75">
      <c r="A98" s="57"/>
      <c r="B98" s="30"/>
      <c r="C98" s="87"/>
      <c r="D98" s="54" t="s">
        <v>13</v>
      </c>
      <c r="E98" s="130"/>
      <c r="F98" s="133"/>
      <c r="G98" s="133"/>
      <c r="H98" s="32">
        <f t="shared" si="31"/>
        <v>5850137</v>
      </c>
      <c r="I98" s="55" t="s">
        <v>67</v>
      </c>
      <c r="J98" s="32">
        <v>806837</v>
      </c>
      <c r="K98" s="32">
        <f>806800+11500</f>
        <v>818300</v>
      </c>
      <c r="L98" s="32">
        <v>812000</v>
      </c>
      <c r="M98" s="9">
        <v>827000</v>
      </c>
      <c r="N98" s="9">
        <v>848000</v>
      </c>
      <c r="O98" s="9">
        <v>869000</v>
      </c>
      <c r="P98" s="9">
        <v>869000</v>
      </c>
      <c r="Q98" s="80">
        <f t="shared" si="35"/>
        <v>5043300</v>
      </c>
    </row>
    <row r="99" spans="1:17" ht="12.75" hidden="1">
      <c r="A99" s="57"/>
      <c r="B99" s="30"/>
      <c r="C99" s="87"/>
      <c r="D99" s="54" t="s">
        <v>14</v>
      </c>
      <c r="E99" s="131"/>
      <c r="F99" s="134"/>
      <c r="G99" s="134"/>
      <c r="H99" s="32">
        <f t="shared" si="31"/>
        <v>0</v>
      </c>
      <c r="I99" s="55" t="s">
        <v>67</v>
      </c>
      <c r="J99" s="32">
        <v>0</v>
      </c>
      <c r="K99" s="32">
        <v>0</v>
      </c>
      <c r="L99" s="32">
        <v>0</v>
      </c>
      <c r="M99" s="9">
        <v>0</v>
      </c>
      <c r="N99" s="9">
        <v>0</v>
      </c>
      <c r="O99" s="9">
        <v>0</v>
      </c>
      <c r="P99" s="9">
        <v>0</v>
      </c>
      <c r="Q99" s="9">
        <f t="shared" si="35"/>
        <v>0</v>
      </c>
    </row>
    <row r="100" spans="1:17" ht="12.75">
      <c r="A100" s="57"/>
      <c r="B100" s="30"/>
      <c r="C100" s="87" t="s">
        <v>68</v>
      </c>
      <c r="D100" s="54" t="s">
        <v>80</v>
      </c>
      <c r="E100" s="129" t="s">
        <v>80</v>
      </c>
      <c r="F100" s="132">
        <v>2010</v>
      </c>
      <c r="G100" s="132">
        <v>2016</v>
      </c>
      <c r="H100" s="32">
        <f t="shared" si="31"/>
        <v>14240589</v>
      </c>
      <c r="I100" s="55" t="s">
        <v>67</v>
      </c>
      <c r="J100" s="32">
        <f aca="true" t="shared" si="38" ref="J100:P100">J101+J102</f>
        <v>1960389</v>
      </c>
      <c r="K100" s="32">
        <f t="shared" si="38"/>
        <v>2007200</v>
      </c>
      <c r="L100" s="32">
        <f t="shared" si="38"/>
        <v>1974000</v>
      </c>
      <c r="M100" s="9">
        <f t="shared" si="38"/>
        <v>2011000</v>
      </c>
      <c r="N100" s="9">
        <f t="shared" si="38"/>
        <v>2062000</v>
      </c>
      <c r="O100" s="9">
        <f t="shared" si="38"/>
        <v>2113000</v>
      </c>
      <c r="P100" s="9">
        <f t="shared" si="38"/>
        <v>2113000</v>
      </c>
      <c r="Q100" s="32">
        <f t="shared" si="35"/>
        <v>12280200</v>
      </c>
    </row>
    <row r="101" spans="1:17" ht="12.75">
      <c r="A101" s="57"/>
      <c r="B101" s="30"/>
      <c r="C101" s="87"/>
      <c r="D101" s="54" t="s">
        <v>13</v>
      </c>
      <c r="E101" s="130"/>
      <c r="F101" s="133"/>
      <c r="G101" s="133"/>
      <c r="H101" s="32">
        <f t="shared" si="31"/>
        <v>14240589</v>
      </c>
      <c r="I101" s="55" t="s">
        <v>67</v>
      </c>
      <c r="J101" s="32">
        <v>1960389</v>
      </c>
      <c r="K101" s="32">
        <f>1960200+47000</f>
        <v>2007200</v>
      </c>
      <c r="L101" s="32">
        <v>1974000</v>
      </c>
      <c r="M101" s="9">
        <v>2011000</v>
      </c>
      <c r="N101" s="9">
        <v>2062000</v>
      </c>
      <c r="O101" s="9">
        <v>2113000</v>
      </c>
      <c r="P101" s="9">
        <v>2113000</v>
      </c>
      <c r="Q101" s="32">
        <f t="shared" si="35"/>
        <v>12280200</v>
      </c>
    </row>
    <row r="102" spans="1:17" ht="12.75" hidden="1">
      <c r="A102" s="57"/>
      <c r="B102" s="30"/>
      <c r="C102" s="87"/>
      <c r="D102" s="54" t="s">
        <v>14</v>
      </c>
      <c r="E102" s="131"/>
      <c r="F102" s="134"/>
      <c r="G102" s="134"/>
      <c r="H102" s="32">
        <f t="shared" si="31"/>
        <v>0</v>
      </c>
      <c r="I102" s="55" t="s">
        <v>67</v>
      </c>
      <c r="J102" s="32">
        <v>0</v>
      </c>
      <c r="K102" s="32">
        <v>0</v>
      </c>
      <c r="L102" s="32">
        <v>0</v>
      </c>
      <c r="M102" s="9">
        <v>0</v>
      </c>
      <c r="N102" s="9">
        <v>0</v>
      </c>
      <c r="O102" s="9">
        <v>0</v>
      </c>
      <c r="P102" s="9">
        <v>0</v>
      </c>
      <c r="Q102" s="9">
        <f t="shared" si="35"/>
        <v>0</v>
      </c>
    </row>
    <row r="103" spans="1:17" ht="25.5">
      <c r="A103" s="57"/>
      <c r="B103" s="30"/>
      <c r="C103" s="87" t="s">
        <v>69</v>
      </c>
      <c r="D103" s="54" t="s">
        <v>81</v>
      </c>
      <c r="E103" s="129" t="s">
        <v>81</v>
      </c>
      <c r="F103" s="132">
        <v>2010</v>
      </c>
      <c r="G103" s="132">
        <v>2016</v>
      </c>
      <c r="H103" s="32">
        <f t="shared" si="31"/>
        <v>8238007</v>
      </c>
      <c r="I103" s="55" t="s">
        <v>67</v>
      </c>
      <c r="J103" s="32">
        <f aca="true" t="shared" si="39" ref="J103:P103">J104+J105</f>
        <v>1139007</v>
      </c>
      <c r="K103" s="32">
        <f t="shared" si="39"/>
        <v>1139000</v>
      </c>
      <c r="L103" s="32">
        <f t="shared" si="39"/>
        <v>1145000</v>
      </c>
      <c r="M103" s="9">
        <f t="shared" si="39"/>
        <v>1167000</v>
      </c>
      <c r="N103" s="9">
        <f t="shared" si="39"/>
        <v>1196000</v>
      </c>
      <c r="O103" s="9">
        <f t="shared" si="39"/>
        <v>1226000</v>
      </c>
      <c r="P103" s="9">
        <f t="shared" si="39"/>
        <v>1226000</v>
      </c>
      <c r="Q103" s="9">
        <f t="shared" si="35"/>
        <v>7099000</v>
      </c>
    </row>
    <row r="104" spans="1:17" ht="12.75">
      <c r="A104" s="57"/>
      <c r="B104" s="30"/>
      <c r="C104" s="87"/>
      <c r="D104" s="54" t="s">
        <v>13</v>
      </c>
      <c r="E104" s="130"/>
      <c r="F104" s="133"/>
      <c r="G104" s="133"/>
      <c r="H104" s="32">
        <f t="shared" si="31"/>
        <v>8238007</v>
      </c>
      <c r="I104" s="55" t="s">
        <v>67</v>
      </c>
      <c r="J104" s="32">
        <v>1139007</v>
      </c>
      <c r="K104" s="32">
        <v>1139000</v>
      </c>
      <c r="L104" s="32">
        <v>1145000</v>
      </c>
      <c r="M104" s="9">
        <v>1167000</v>
      </c>
      <c r="N104" s="9">
        <v>1196000</v>
      </c>
      <c r="O104" s="9">
        <v>1226000</v>
      </c>
      <c r="P104" s="9">
        <v>1226000</v>
      </c>
      <c r="Q104" s="9">
        <f t="shared" si="35"/>
        <v>7099000</v>
      </c>
    </row>
    <row r="105" spans="1:17" ht="12.75" hidden="1">
      <c r="A105" s="57"/>
      <c r="B105" s="30"/>
      <c r="C105" s="87"/>
      <c r="D105" s="54" t="s">
        <v>14</v>
      </c>
      <c r="E105" s="131"/>
      <c r="F105" s="134"/>
      <c r="G105" s="134"/>
      <c r="H105" s="32">
        <f t="shared" si="31"/>
        <v>0</v>
      </c>
      <c r="I105" s="55" t="s">
        <v>67</v>
      </c>
      <c r="J105" s="32">
        <v>0</v>
      </c>
      <c r="K105" s="32">
        <v>0</v>
      </c>
      <c r="L105" s="32">
        <v>0</v>
      </c>
      <c r="M105" s="9">
        <v>0</v>
      </c>
      <c r="N105" s="9">
        <v>0</v>
      </c>
      <c r="O105" s="9">
        <v>0</v>
      </c>
      <c r="P105" s="9">
        <v>0</v>
      </c>
      <c r="Q105" s="9">
        <f t="shared" si="35"/>
        <v>0</v>
      </c>
    </row>
    <row r="106" spans="1:17" ht="25.5">
      <c r="A106" s="57"/>
      <c r="B106" s="30"/>
      <c r="C106" s="87" t="s">
        <v>70</v>
      </c>
      <c r="D106" s="54" t="s">
        <v>82</v>
      </c>
      <c r="E106" s="129" t="s">
        <v>82</v>
      </c>
      <c r="F106" s="132">
        <v>2010</v>
      </c>
      <c r="G106" s="132">
        <v>2016</v>
      </c>
      <c r="H106" s="32">
        <f t="shared" si="31"/>
        <v>42406762</v>
      </c>
      <c r="I106" s="55" t="s">
        <v>67</v>
      </c>
      <c r="J106" s="32">
        <f aca="true" t="shared" si="40" ref="J106:P106">J107+J108</f>
        <v>5873107</v>
      </c>
      <c r="K106" s="32">
        <f t="shared" si="40"/>
        <v>5857655</v>
      </c>
      <c r="L106" s="32">
        <f t="shared" si="40"/>
        <v>5894000</v>
      </c>
      <c r="M106" s="9">
        <f t="shared" si="40"/>
        <v>6006000</v>
      </c>
      <c r="N106" s="9">
        <f t="shared" si="40"/>
        <v>6156000</v>
      </c>
      <c r="O106" s="9">
        <f t="shared" si="40"/>
        <v>6310000</v>
      </c>
      <c r="P106" s="9">
        <f t="shared" si="40"/>
        <v>6310000</v>
      </c>
      <c r="Q106" s="80">
        <f t="shared" si="35"/>
        <v>36533655</v>
      </c>
    </row>
    <row r="107" spans="1:17" ht="12.75">
      <c r="A107" s="57"/>
      <c r="B107" s="30"/>
      <c r="C107" s="87"/>
      <c r="D107" s="54" t="s">
        <v>13</v>
      </c>
      <c r="E107" s="130"/>
      <c r="F107" s="133"/>
      <c r="G107" s="133"/>
      <c r="H107" s="32">
        <f t="shared" si="31"/>
        <v>42406762</v>
      </c>
      <c r="I107" s="55" t="s">
        <v>67</v>
      </c>
      <c r="J107" s="32">
        <v>5873107</v>
      </c>
      <c r="K107" s="32">
        <f>5853100+4555</f>
        <v>5857655</v>
      </c>
      <c r="L107" s="32">
        <v>5894000</v>
      </c>
      <c r="M107" s="9">
        <v>6006000</v>
      </c>
      <c r="N107" s="9">
        <v>6156000</v>
      </c>
      <c r="O107" s="9">
        <v>6310000</v>
      </c>
      <c r="P107" s="9">
        <v>6310000</v>
      </c>
      <c r="Q107" s="80">
        <f t="shared" si="35"/>
        <v>36533655</v>
      </c>
    </row>
    <row r="108" spans="1:17" ht="12.75" hidden="1">
      <c r="A108" s="57"/>
      <c r="B108" s="30"/>
      <c r="C108" s="87"/>
      <c r="D108" s="54" t="s">
        <v>14</v>
      </c>
      <c r="E108" s="131"/>
      <c r="F108" s="134"/>
      <c r="G108" s="134"/>
      <c r="H108" s="32">
        <f t="shared" si="31"/>
        <v>0</v>
      </c>
      <c r="I108" s="55" t="s">
        <v>67</v>
      </c>
      <c r="J108" s="32">
        <v>0</v>
      </c>
      <c r="K108" s="32">
        <v>0</v>
      </c>
      <c r="L108" s="32">
        <v>0</v>
      </c>
      <c r="M108" s="9">
        <v>0</v>
      </c>
      <c r="N108" s="9">
        <v>0</v>
      </c>
      <c r="O108" s="9">
        <v>0</v>
      </c>
      <c r="P108" s="9">
        <v>0</v>
      </c>
      <c r="Q108" s="9">
        <f t="shared" si="35"/>
        <v>0</v>
      </c>
    </row>
    <row r="109" spans="1:17" s="34" customFormat="1" ht="38.25">
      <c r="A109" s="56"/>
      <c r="B109" s="31"/>
      <c r="C109" s="87" t="s">
        <v>71</v>
      </c>
      <c r="D109" s="54" t="s">
        <v>83</v>
      </c>
      <c r="E109" s="129" t="s">
        <v>83</v>
      </c>
      <c r="F109" s="132">
        <v>2010</v>
      </c>
      <c r="G109" s="132">
        <v>2016</v>
      </c>
      <c r="H109" s="37">
        <f t="shared" si="31"/>
        <v>10045537</v>
      </c>
      <c r="I109" s="55" t="s">
        <v>67</v>
      </c>
      <c r="J109" s="37">
        <f aca="true" t="shared" si="41" ref="J109:P109">J110+J111</f>
        <v>1323037</v>
      </c>
      <c r="K109" s="37">
        <f t="shared" si="41"/>
        <v>1790500</v>
      </c>
      <c r="L109" s="37">
        <f t="shared" si="41"/>
        <v>1332000</v>
      </c>
      <c r="M109" s="37">
        <f t="shared" si="41"/>
        <v>1357000</v>
      </c>
      <c r="N109" s="37">
        <f t="shared" si="41"/>
        <v>1391000</v>
      </c>
      <c r="O109" s="37">
        <f t="shared" si="41"/>
        <v>1426000</v>
      </c>
      <c r="P109" s="37">
        <f t="shared" si="41"/>
        <v>1426000</v>
      </c>
      <c r="Q109" s="32">
        <f t="shared" si="35"/>
        <v>8722500</v>
      </c>
    </row>
    <row r="110" spans="1:17" s="34" customFormat="1" ht="25.5" customHeight="1">
      <c r="A110" s="56"/>
      <c r="B110" s="31"/>
      <c r="C110" s="87"/>
      <c r="D110" s="79" t="s">
        <v>13</v>
      </c>
      <c r="E110" s="130"/>
      <c r="F110" s="133"/>
      <c r="G110" s="133"/>
      <c r="H110" s="32">
        <f t="shared" si="31"/>
        <v>10045537</v>
      </c>
      <c r="I110" s="55" t="s">
        <v>67</v>
      </c>
      <c r="J110" s="32">
        <v>1323037</v>
      </c>
      <c r="K110" s="32">
        <f>1600500+190000</f>
        <v>1790500</v>
      </c>
      <c r="L110" s="32">
        <v>1332000</v>
      </c>
      <c r="M110" s="32">
        <v>1357000</v>
      </c>
      <c r="N110" s="32">
        <v>1391000</v>
      </c>
      <c r="O110" s="32">
        <v>1426000</v>
      </c>
      <c r="P110" s="32">
        <v>1426000</v>
      </c>
      <c r="Q110" s="32">
        <f t="shared" si="35"/>
        <v>8722500</v>
      </c>
    </row>
    <row r="111" spans="1:17" s="34" customFormat="1" ht="12.75" hidden="1">
      <c r="A111" s="56"/>
      <c r="B111" s="31"/>
      <c r="C111" s="87"/>
      <c r="D111" s="54" t="s">
        <v>14</v>
      </c>
      <c r="E111" s="131"/>
      <c r="F111" s="134"/>
      <c r="G111" s="134"/>
      <c r="H111" s="32">
        <f t="shared" si="31"/>
        <v>0</v>
      </c>
      <c r="I111" s="55" t="s">
        <v>67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0</v>
      </c>
      <c r="Q111" s="32">
        <f t="shared" si="35"/>
        <v>0</v>
      </c>
    </row>
    <row r="112" spans="1:17" ht="12.75">
      <c r="A112" s="57"/>
      <c r="B112" s="30"/>
      <c r="C112" s="87" t="s">
        <v>72</v>
      </c>
      <c r="D112" s="54" t="s">
        <v>84</v>
      </c>
      <c r="E112" s="129" t="s">
        <v>84</v>
      </c>
      <c r="F112" s="132">
        <v>2010</v>
      </c>
      <c r="G112" s="132">
        <v>2016</v>
      </c>
      <c r="H112" s="32">
        <f t="shared" si="31"/>
        <v>28014552</v>
      </c>
      <c r="I112" s="55" t="s">
        <v>67</v>
      </c>
      <c r="J112" s="32">
        <f aca="true" t="shared" si="42" ref="J112:P112">J113+J114</f>
        <v>3868752</v>
      </c>
      <c r="K112" s="32">
        <f t="shared" si="42"/>
        <v>3868800</v>
      </c>
      <c r="L112" s="32">
        <f t="shared" si="42"/>
        <v>3896000</v>
      </c>
      <c r="M112" s="9">
        <f t="shared" si="42"/>
        <v>3970000</v>
      </c>
      <c r="N112" s="9">
        <f t="shared" si="42"/>
        <v>4069000</v>
      </c>
      <c r="O112" s="9">
        <f t="shared" si="42"/>
        <v>4171000</v>
      </c>
      <c r="P112" s="9">
        <f t="shared" si="42"/>
        <v>4171000</v>
      </c>
      <c r="Q112" s="9">
        <f t="shared" si="35"/>
        <v>24145800</v>
      </c>
    </row>
    <row r="113" spans="1:17" ht="12.75">
      <c r="A113" s="57"/>
      <c r="B113" s="30"/>
      <c r="C113" s="87"/>
      <c r="D113" s="54" t="s">
        <v>13</v>
      </c>
      <c r="E113" s="130"/>
      <c r="F113" s="133"/>
      <c r="G113" s="133"/>
      <c r="H113" s="32">
        <f t="shared" si="31"/>
        <v>28014552</v>
      </c>
      <c r="I113" s="55" t="s">
        <v>67</v>
      </c>
      <c r="J113" s="32">
        <v>3868752</v>
      </c>
      <c r="K113" s="32">
        <v>3868800</v>
      </c>
      <c r="L113" s="32">
        <v>3896000</v>
      </c>
      <c r="M113" s="9">
        <v>3970000</v>
      </c>
      <c r="N113" s="9">
        <v>4069000</v>
      </c>
      <c r="O113" s="9">
        <v>4171000</v>
      </c>
      <c r="P113" s="9">
        <v>4171000</v>
      </c>
      <c r="Q113" s="9">
        <f t="shared" si="35"/>
        <v>24145800</v>
      </c>
    </row>
    <row r="114" spans="1:17" ht="12.75" hidden="1">
      <c r="A114" s="57"/>
      <c r="B114" s="30"/>
      <c r="C114" s="87"/>
      <c r="D114" s="54" t="s">
        <v>14</v>
      </c>
      <c r="E114" s="131"/>
      <c r="F114" s="134"/>
      <c r="G114" s="134"/>
      <c r="H114" s="32">
        <f t="shared" si="31"/>
        <v>0</v>
      </c>
      <c r="I114" s="55" t="s">
        <v>67</v>
      </c>
      <c r="J114" s="32">
        <v>0</v>
      </c>
      <c r="K114" s="32">
        <v>0</v>
      </c>
      <c r="L114" s="32">
        <v>0</v>
      </c>
      <c r="M114" s="9">
        <v>0</v>
      </c>
      <c r="N114" s="9">
        <v>0</v>
      </c>
      <c r="O114" s="9">
        <v>0</v>
      </c>
      <c r="P114" s="9">
        <v>0</v>
      </c>
      <c r="Q114" s="9">
        <f t="shared" si="35"/>
        <v>0</v>
      </c>
    </row>
    <row r="115" spans="1:17" ht="15.75" customHeight="1">
      <c r="A115" s="57"/>
      <c r="B115" s="30"/>
      <c r="C115" s="87" t="s">
        <v>73</v>
      </c>
      <c r="D115" s="54" t="s">
        <v>85</v>
      </c>
      <c r="E115" s="129" t="s">
        <v>85</v>
      </c>
      <c r="F115" s="132">
        <v>2010</v>
      </c>
      <c r="G115" s="132">
        <v>2016</v>
      </c>
      <c r="H115" s="32">
        <f t="shared" si="31"/>
        <v>5915000</v>
      </c>
      <c r="I115" s="55" t="s">
        <v>67</v>
      </c>
      <c r="J115" s="32">
        <f aca="true" t="shared" si="43" ref="J115:P115">J116+J117</f>
        <v>920000</v>
      </c>
      <c r="K115" s="32">
        <f t="shared" si="43"/>
        <v>800000</v>
      </c>
      <c r="L115" s="32">
        <f t="shared" si="43"/>
        <v>806000</v>
      </c>
      <c r="M115" s="9">
        <f t="shared" si="43"/>
        <v>821000</v>
      </c>
      <c r="N115" s="9">
        <f t="shared" si="43"/>
        <v>842000</v>
      </c>
      <c r="O115" s="9">
        <f t="shared" si="43"/>
        <v>863000</v>
      </c>
      <c r="P115" s="9">
        <f t="shared" si="43"/>
        <v>863000</v>
      </c>
      <c r="Q115" s="9">
        <f t="shared" si="35"/>
        <v>4995000</v>
      </c>
    </row>
    <row r="116" spans="1:17" ht="12.75">
      <c r="A116" s="57"/>
      <c r="B116" s="30"/>
      <c r="C116" s="87"/>
      <c r="D116" s="54" t="s">
        <v>13</v>
      </c>
      <c r="E116" s="130"/>
      <c r="F116" s="133"/>
      <c r="G116" s="133"/>
      <c r="H116" s="32">
        <f t="shared" si="31"/>
        <v>5915000</v>
      </c>
      <c r="I116" s="55" t="s">
        <v>67</v>
      </c>
      <c r="J116" s="32">
        <v>920000</v>
      </c>
      <c r="K116" s="32">
        <v>800000</v>
      </c>
      <c r="L116" s="32">
        <v>806000</v>
      </c>
      <c r="M116" s="9">
        <v>821000</v>
      </c>
      <c r="N116" s="9">
        <v>842000</v>
      </c>
      <c r="O116" s="9">
        <v>863000</v>
      </c>
      <c r="P116" s="9">
        <v>863000</v>
      </c>
      <c r="Q116" s="9">
        <f t="shared" si="35"/>
        <v>4995000</v>
      </c>
    </row>
    <row r="117" spans="1:17" ht="12.75" hidden="1">
      <c r="A117" s="57"/>
      <c r="B117" s="30"/>
      <c r="C117" s="87"/>
      <c r="D117" s="54" t="s">
        <v>14</v>
      </c>
      <c r="E117" s="131"/>
      <c r="F117" s="134"/>
      <c r="G117" s="134"/>
      <c r="H117" s="32">
        <f t="shared" si="31"/>
        <v>0</v>
      </c>
      <c r="I117" s="55" t="s">
        <v>67</v>
      </c>
      <c r="J117" s="32">
        <v>0</v>
      </c>
      <c r="K117" s="32">
        <v>0</v>
      </c>
      <c r="L117" s="32">
        <v>0</v>
      </c>
      <c r="M117" s="9">
        <v>0</v>
      </c>
      <c r="N117" s="9">
        <v>0</v>
      </c>
      <c r="O117" s="9">
        <v>0</v>
      </c>
      <c r="P117" s="9">
        <v>0</v>
      </c>
      <c r="Q117" s="9">
        <f t="shared" si="35"/>
        <v>0</v>
      </c>
    </row>
    <row r="118" spans="1:17" ht="25.5">
      <c r="A118" s="57"/>
      <c r="B118" s="30"/>
      <c r="C118" s="87" t="s">
        <v>74</v>
      </c>
      <c r="D118" s="54" t="s">
        <v>86</v>
      </c>
      <c r="E118" s="129" t="s">
        <v>87</v>
      </c>
      <c r="F118" s="132">
        <v>2010</v>
      </c>
      <c r="G118" s="132">
        <v>2016</v>
      </c>
      <c r="H118" s="32">
        <f t="shared" si="31"/>
        <v>31247396</v>
      </c>
      <c r="I118" s="55" t="s">
        <v>67</v>
      </c>
      <c r="J118" s="32">
        <f aca="true" t="shared" si="44" ref="J118:P118">J119+J120</f>
        <v>4472396</v>
      </c>
      <c r="K118" s="32">
        <f t="shared" si="44"/>
        <v>4500000</v>
      </c>
      <c r="L118" s="32">
        <f t="shared" si="44"/>
        <v>4280000</v>
      </c>
      <c r="M118" s="9">
        <f t="shared" si="44"/>
        <v>4361000</v>
      </c>
      <c r="N118" s="9">
        <f t="shared" si="44"/>
        <v>4470000</v>
      </c>
      <c r="O118" s="9">
        <f t="shared" si="44"/>
        <v>4582000</v>
      </c>
      <c r="P118" s="9">
        <f t="shared" si="44"/>
        <v>4582000</v>
      </c>
      <c r="Q118" s="80">
        <f t="shared" si="35"/>
        <v>26775000</v>
      </c>
    </row>
    <row r="119" spans="1:17" ht="12.75">
      <c r="A119" s="57"/>
      <c r="B119" s="30"/>
      <c r="C119" s="87"/>
      <c r="D119" s="54" t="s">
        <v>13</v>
      </c>
      <c r="E119" s="130"/>
      <c r="F119" s="133"/>
      <c r="G119" s="133"/>
      <c r="H119" s="32">
        <f t="shared" si="31"/>
        <v>31247396</v>
      </c>
      <c r="I119" s="55" t="s">
        <v>67</v>
      </c>
      <c r="J119" s="32">
        <v>4472396</v>
      </c>
      <c r="K119" s="32">
        <f>4250000+250000</f>
        <v>4500000</v>
      </c>
      <c r="L119" s="32">
        <v>4280000</v>
      </c>
      <c r="M119" s="9">
        <v>4361000</v>
      </c>
      <c r="N119" s="9">
        <v>4470000</v>
      </c>
      <c r="O119" s="9">
        <v>4582000</v>
      </c>
      <c r="P119" s="9">
        <v>4582000</v>
      </c>
      <c r="Q119" s="80">
        <f t="shared" si="35"/>
        <v>26775000</v>
      </c>
    </row>
    <row r="120" spans="1:17" ht="12.75" hidden="1">
      <c r="A120" s="57"/>
      <c r="B120" s="30"/>
      <c r="C120" s="87"/>
      <c r="D120" s="54" t="s">
        <v>14</v>
      </c>
      <c r="E120" s="131"/>
      <c r="F120" s="134"/>
      <c r="G120" s="134"/>
      <c r="H120" s="32">
        <f t="shared" si="31"/>
        <v>0</v>
      </c>
      <c r="I120" s="55" t="s">
        <v>67</v>
      </c>
      <c r="J120" s="32">
        <v>0</v>
      </c>
      <c r="K120" s="32">
        <v>0</v>
      </c>
      <c r="L120" s="32">
        <v>0</v>
      </c>
      <c r="M120" s="9">
        <v>0</v>
      </c>
      <c r="N120" s="9">
        <v>0</v>
      </c>
      <c r="O120" s="9">
        <v>0</v>
      </c>
      <c r="P120" s="9">
        <v>0</v>
      </c>
      <c r="Q120" s="9">
        <f t="shared" si="35"/>
        <v>0</v>
      </c>
    </row>
    <row r="121" spans="1:17" ht="12.75">
      <c r="A121" s="57"/>
      <c r="B121" s="30"/>
      <c r="C121" s="86" t="s">
        <v>88</v>
      </c>
      <c r="D121" s="52" t="s">
        <v>45</v>
      </c>
      <c r="E121" s="94" t="s">
        <v>45</v>
      </c>
      <c r="F121" s="121">
        <v>2010</v>
      </c>
      <c r="G121" s="121">
        <v>2016</v>
      </c>
      <c r="H121" s="9">
        <f t="shared" si="31"/>
        <v>18089000</v>
      </c>
      <c r="I121" s="50" t="s">
        <v>67</v>
      </c>
      <c r="J121" s="9">
        <f aca="true" t="shared" si="45" ref="J121:P121">J122+J123</f>
        <v>2614000</v>
      </c>
      <c r="K121" s="9">
        <f t="shared" si="45"/>
        <v>2480000</v>
      </c>
      <c r="L121" s="9">
        <f t="shared" si="45"/>
        <v>2497000</v>
      </c>
      <c r="M121" s="9">
        <f t="shared" si="45"/>
        <v>2544000</v>
      </c>
      <c r="N121" s="9">
        <f t="shared" si="45"/>
        <v>2608000</v>
      </c>
      <c r="O121" s="9">
        <f t="shared" si="45"/>
        <v>2673000</v>
      </c>
      <c r="P121" s="9">
        <f t="shared" si="45"/>
        <v>2673000</v>
      </c>
      <c r="Q121" s="9">
        <f t="shared" si="35"/>
        <v>15475000</v>
      </c>
    </row>
    <row r="122" spans="1:17" ht="12.75">
      <c r="A122" s="57"/>
      <c r="B122" s="30"/>
      <c r="C122" s="86"/>
      <c r="D122" s="52" t="s">
        <v>13</v>
      </c>
      <c r="E122" s="95"/>
      <c r="F122" s="122"/>
      <c r="G122" s="122"/>
      <c r="H122" s="9">
        <f t="shared" si="31"/>
        <v>18089000</v>
      </c>
      <c r="I122" s="50" t="s">
        <v>67</v>
      </c>
      <c r="J122" s="9">
        <v>2614000</v>
      </c>
      <c r="K122" s="9">
        <v>2480000</v>
      </c>
      <c r="L122" s="9">
        <v>2497000</v>
      </c>
      <c r="M122" s="9">
        <v>2544000</v>
      </c>
      <c r="N122" s="9">
        <v>2608000</v>
      </c>
      <c r="O122" s="9">
        <v>2673000</v>
      </c>
      <c r="P122" s="9">
        <v>2673000</v>
      </c>
      <c r="Q122" s="9">
        <f t="shared" si="35"/>
        <v>15475000</v>
      </c>
    </row>
    <row r="123" spans="1:17" ht="12.75" hidden="1">
      <c r="A123" s="57"/>
      <c r="B123" s="30"/>
      <c r="C123" s="86"/>
      <c r="D123" s="52" t="s">
        <v>14</v>
      </c>
      <c r="E123" s="96"/>
      <c r="F123" s="123"/>
      <c r="G123" s="123"/>
      <c r="H123" s="9">
        <f t="shared" si="31"/>
        <v>0</v>
      </c>
      <c r="I123" s="50" t="s">
        <v>67</v>
      </c>
      <c r="J123" s="46">
        <v>0</v>
      </c>
      <c r="K123" s="9">
        <v>0</v>
      </c>
      <c r="L123" s="9">
        <v>0</v>
      </c>
      <c r="M123" s="9">
        <v>0</v>
      </c>
      <c r="N123" s="9">
        <v>0</v>
      </c>
      <c r="O123" s="9">
        <v>0</v>
      </c>
      <c r="P123" s="9">
        <v>0</v>
      </c>
      <c r="Q123" s="9">
        <f t="shared" si="35"/>
        <v>0</v>
      </c>
    </row>
    <row r="124" spans="1:17" ht="12.75">
      <c r="A124" s="57"/>
      <c r="B124" s="30"/>
      <c r="C124" s="86" t="s">
        <v>89</v>
      </c>
      <c r="D124" s="52" t="s">
        <v>90</v>
      </c>
      <c r="E124" s="94" t="s">
        <v>90</v>
      </c>
      <c r="F124" s="121">
        <v>2010</v>
      </c>
      <c r="G124" s="121">
        <v>2016</v>
      </c>
      <c r="H124" s="9">
        <f t="shared" si="31"/>
        <v>35245236</v>
      </c>
      <c r="I124" s="50" t="s">
        <v>67</v>
      </c>
      <c r="J124" s="9">
        <f aca="true" t="shared" si="46" ref="J124:P124">J125+J126</f>
        <v>4633636</v>
      </c>
      <c r="K124" s="9">
        <f t="shared" si="46"/>
        <v>4904600</v>
      </c>
      <c r="L124" s="9">
        <f t="shared" si="46"/>
        <v>4939000</v>
      </c>
      <c r="M124" s="9">
        <f t="shared" si="46"/>
        <v>5033000</v>
      </c>
      <c r="N124" s="9">
        <f t="shared" si="46"/>
        <v>5159000</v>
      </c>
      <c r="O124" s="9">
        <f t="shared" si="46"/>
        <v>5288000</v>
      </c>
      <c r="P124" s="9">
        <f t="shared" si="46"/>
        <v>5288000</v>
      </c>
      <c r="Q124" s="9">
        <f t="shared" si="35"/>
        <v>30611600</v>
      </c>
    </row>
    <row r="125" spans="1:17" ht="12.75">
      <c r="A125" s="57"/>
      <c r="B125" s="30"/>
      <c r="C125" s="86"/>
      <c r="D125" s="52" t="s">
        <v>13</v>
      </c>
      <c r="E125" s="95"/>
      <c r="F125" s="122"/>
      <c r="G125" s="122"/>
      <c r="H125" s="9">
        <f t="shared" si="31"/>
        <v>35245236</v>
      </c>
      <c r="I125" s="50" t="s">
        <v>67</v>
      </c>
      <c r="J125" s="9">
        <v>4633636</v>
      </c>
      <c r="K125" s="9">
        <v>4904600</v>
      </c>
      <c r="L125" s="9">
        <v>4939000</v>
      </c>
      <c r="M125" s="9">
        <v>5033000</v>
      </c>
      <c r="N125" s="9">
        <v>5159000</v>
      </c>
      <c r="O125" s="9">
        <v>5288000</v>
      </c>
      <c r="P125" s="9">
        <v>5288000</v>
      </c>
      <c r="Q125" s="9">
        <f t="shared" si="35"/>
        <v>30611600</v>
      </c>
    </row>
    <row r="126" spans="1:17" ht="12.75" hidden="1">
      <c r="A126" s="57"/>
      <c r="B126" s="30"/>
      <c r="C126" s="86"/>
      <c r="D126" s="52" t="s">
        <v>14</v>
      </c>
      <c r="E126" s="96"/>
      <c r="F126" s="123"/>
      <c r="G126" s="123"/>
      <c r="H126" s="9">
        <f t="shared" si="31"/>
        <v>0</v>
      </c>
      <c r="I126" s="50" t="s">
        <v>67</v>
      </c>
      <c r="J126" s="9">
        <v>0</v>
      </c>
      <c r="K126" s="9">
        <v>0</v>
      </c>
      <c r="L126" s="9">
        <v>0</v>
      </c>
      <c r="M126" s="9">
        <v>0</v>
      </c>
      <c r="N126" s="9">
        <v>0</v>
      </c>
      <c r="O126" s="9">
        <v>0</v>
      </c>
      <c r="P126" s="9">
        <v>0</v>
      </c>
      <c r="Q126" s="9">
        <f t="shared" si="35"/>
        <v>0</v>
      </c>
    </row>
    <row r="127" spans="1:17" ht="12.75">
      <c r="A127" s="57"/>
      <c r="B127" s="30"/>
      <c r="C127" s="86" t="s">
        <v>91</v>
      </c>
      <c r="D127" s="52" t="s">
        <v>92</v>
      </c>
      <c r="E127" s="94" t="s">
        <v>92</v>
      </c>
      <c r="F127" s="121">
        <v>2010</v>
      </c>
      <c r="G127" s="121">
        <v>2016</v>
      </c>
      <c r="H127" s="9">
        <f t="shared" si="31"/>
        <v>148197453</v>
      </c>
      <c r="I127" s="50" t="s">
        <v>67</v>
      </c>
      <c r="J127" s="9">
        <f aca="true" t="shared" si="47" ref="J127:P127">J128+J129</f>
        <v>29230453</v>
      </c>
      <c r="K127" s="32">
        <f t="shared" si="47"/>
        <v>24100000</v>
      </c>
      <c r="L127" s="9">
        <f t="shared" si="47"/>
        <v>18227000</v>
      </c>
      <c r="M127" s="9">
        <f t="shared" si="47"/>
        <v>18574000</v>
      </c>
      <c r="N127" s="9">
        <f t="shared" si="47"/>
        <v>19038000</v>
      </c>
      <c r="O127" s="9">
        <f t="shared" si="47"/>
        <v>19514000</v>
      </c>
      <c r="P127" s="9">
        <f t="shared" si="47"/>
        <v>19514000</v>
      </c>
      <c r="Q127" s="32">
        <f t="shared" si="35"/>
        <v>118967000</v>
      </c>
    </row>
    <row r="128" spans="1:17" ht="12.75">
      <c r="A128" s="57"/>
      <c r="B128" s="30"/>
      <c r="C128" s="86"/>
      <c r="D128" s="52" t="s">
        <v>13</v>
      </c>
      <c r="E128" s="95"/>
      <c r="F128" s="122"/>
      <c r="G128" s="122"/>
      <c r="H128" s="9">
        <f t="shared" si="31"/>
        <v>148197453</v>
      </c>
      <c r="I128" s="50" t="s">
        <v>67</v>
      </c>
      <c r="J128" s="9">
        <v>29230453</v>
      </c>
      <c r="K128" s="32">
        <v>24100000</v>
      </c>
      <c r="L128" s="9">
        <v>18227000</v>
      </c>
      <c r="M128" s="9">
        <v>18574000</v>
      </c>
      <c r="N128" s="9">
        <v>19038000</v>
      </c>
      <c r="O128" s="9">
        <v>19514000</v>
      </c>
      <c r="P128" s="9">
        <v>19514000</v>
      </c>
      <c r="Q128" s="32">
        <f t="shared" si="35"/>
        <v>118967000</v>
      </c>
    </row>
    <row r="129" spans="1:17" ht="12.75" hidden="1">
      <c r="A129" s="57"/>
      <c r="B129" s="30"/>
      <c r="C129" s="86"/>
      <c r="D129" s="52" t="s">
        <v>14</v>
      </c>
      <c r="E129" s="96"/>
      <c r="F129" s="123"/>
      <c r="G129" s="123"/>
      <c r="H129" s="9">
        <f t="shared" si="31"/>
        <v>0</v>
      </c>
      <c r="I129" s="50" t="s">
        <v>67</v>
      </c>
      <c r="J129" s="9">
        <v>0</v>
      </c>
      <c r="K129" s="32">
        <v>0</v>
      </c>
      <c r="L129" s="9">
        <v>0</v>
      </c>
      <c r="M129" s="9">
        <v>0</v>
      </c>
      <c r="N129" s="9">
        <v>0</v>
      </c>
      <c r="O129" s="9">
        <v>0</v>
      </c>
      <c r="P129" s="9">
        <v>0</v>
      </c>
      <c r="Q129" s="32">
        <f t="shared" si="35"/>
        <v>0</v>
      </c>
    </row>
    <row r="130" spans="1:17" ht="12.75">
      <c r="A130" s="57"/>
      <c r="B130" s="30"/>
      <c r="C130" s="87" t="s">
        <v>93</v>
      </c>
      <c r="D130" s="54" t="s">
        <v>94</v>
      </c>
      <c r="E130" s="129" t="s">
        <v>94</v>
      </c>
      <c r="F130" s="132">
        <v>2010</v>
      </c>
      <c r="G130" s="132">
        <v>2016</v>
      </c>
      <c r="H130" s="32">
        <f t="shared" si="31"/>
        <v>22348521</v>
      </c>
      <c r="I130" s="55" t="s">
        <v>67</v>
      </c>
      <c r="J130" s="32">
        <f aca="true" t="shared" si="48" ref="J130:P130">J131+J132</f>
        <v>3200521</v>
      </c>
      <c r="K130" s="32">
        <f t="shared" si="48"/>
        <v>3320000</v>
      </c>
      <c r="L130" s="9">
        <f t="shared" si="48"/>
        <v>3041000</v>
      </c>
      <c r="M130" s="9">
        <f t="shared" si="48"/>
        <v>3099000</v>
      </c>
      <c r="N130" s="9">
        <f t="shared" si="48"/>
        <v>3176000</v>
      </c>
      <c r="O130" s="9">
        <f t="shared" si="48"/>
        <v>3256000</v>
      </c>
      <c r="P130" s="9">
        <f t="shared" si="48"/>
        <v>3256000</v>
      </c>
      <c r="Q130" s="80">
        <f t="shared" si="35"/>
        <v>19148000</v>
      </c>
    </row>
    <row r="131" spans="1:17" ht="12.75">
      <c r="A131" s="57"/>
      <c r="B131" s="30"/>
      <c r="C131" s="87"/>
      <c r="D131" s="54" t="s">
        <v>13</v>
      </c>
      <c r="E131" s="130"/>
      <c r="F131" s="133"/>
      <c r="G131" s="133"/>
      <c r="H131" s="32">
        <f t="shared" si="31"/>
        <v>22348521</v>
      </c>
      <c r="I131" s="55" t="s">
        <v>67</v>
      </c>
      <c r="J131" s="32">
        <v>3200521</v>
      </c>
      <c r="K131" s="32">
        <f>3020000+300000</f>
        <v>3320000</v>
      </c>
      <c r="L131" s="9">
        <v>3041000</v>
      </c>
      <c r="M131" s="9">
        <v>3099000</v>
      </c>
      <c r="N131" s="9">
        <v>3176000</v>
      </c>
      <c r="O131" s="9">
        <v>3256000</v>
      </c>
      <c r="P131" s="9">
        <v>3256000</v>
      </c>
      <c r="Q131" s="80">
        <f t="shared" si="35"/>
        <v>19148000</v>
      </c>
    </row>
    <row r="132" spans="1:17" ht="12.75" hidden="1">
      <c r="A132" s="57"/>
      <c r="B132" s="30"/>
      <c r="C132" s="87"/>
      <c r="D132" s="54" t="s">
        <v>14</v>
      </c>
      <c r="E132" s="131"/>
      <c r="F132" s="134"/>
      <c r="G132" s="134"/>
      <c r="H132" s="32">
        <f t="shared" si="31"/>
        <v>0</v>
      </c>
      <c r="I132" s="55" t="s">
        <v>67</v>
      </c>
      <c r="J132" s="32">
        <v>0</v>
      </c>
      <c r="K132" s="32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32">
        <f t="shared" si="35"/>
        <v>0</v>
      </c>
    </row>
    <row r="133" spans="1:17" ht="12.75">
      <c r="A133" s="57"/>
      <c r="B133" s="30"/>
      <c r="C133" s="87" t="s">
        <v>95</v>
      </c>
      <c r="D133" s="54" t="s">
        <v>96</v>
      </c>
      <c r="E133" s="129" t="s">
        <v>96</v>
      </c>
      <c r="F133" s="132">
        <v>2010</v>
      </c>
      <c r="G133" s="132">
        <v>2016</v>
      </c>
      <c r="H133" s="32">
        <f t="shared" si="31"/>
        <v>8598878</v>
      </c>
      <c r="I133" s="55" t="s">
        <v>67</v>
      </c>
      <c r="J133" s="32">
        <f aca="true" t="shared" si="49" ref="J133:P133">J134+J135</f>
        <v>1238408</v>
      </c>
      <c r="K133" s="32">
        <f t="shared" si="49"/>
        <v>1185470</v>
      </c>
      <c r="L133" s="9">
        <f t="shared" si="49"/>
        <v>1187000</v>
      </c>
      <c r="M133" s="9">
        <f t="shared" si="49"/>
        <v>1209000</v>
      </c>
      <c r="N133" s="9">
        <f t="shared" si="49"/>
        <v>1239000</v>
      </c>
      <c r="O133" s="9">
        <f t="shared" si="49"/>
        <v>1270000</v>
      </c>
      <c r="P133" s="9">
        <f t="shared" si="49"/>
        <v>1270000</v>
      </c>
      <c r="Q133" s="32">
        <f t="shared" si="35"/>
        <v>7360470</v>
      </c>
    </row>
    <row r="134" spans="1:17" ht="12.75">
      <c r="A134" s="57"/>
      <c r="B134" s="30"/>
      <c r="C134" s="87"/>
      <c r="D134" s="54" t="s">
        <v>13</v>
      </c>
      <c r="E134" s="130"/>
      <c r="F134" s="133"/>
      <c r="G134" s="133"/>
      <c r="H134" s="32">
        <f t="shared" si="31"/>
        <v>8598878</v>
      </c>
      <c r="I134" s="55" t="s">
        <v>67</v>
      </c>
      <c r="J134" s="32">
        <v>1238408</v>
      </c>
      <c r="K134" s="32">
        <v>1185470</v>
      </c>
      <c r="L134" s="9">
        <v>1187000</v>
      </c>
      <c r="M134" s="9">
        <v>1209000</v>
      </c>
      <c r="N134" s="9">
        <v>1239000</v>
      </c>
      <c r="O134" s="9">
        <v>1270000</v>
      </c>
      <c r="P134" s="9">
        <v>1270000</v>
      </c>
      <c r="Q134" s="32">
        <f t="shared" si="35"/>
        <v>7360470</v>
      </c>
    </row>
    <row r="135" spans="1:17" ht="12.75" hidden="1">
      <c r="A135" s="57"/>
      <c r="B135" s="30"/>
      <c r="C135" s="87"/>
      <c r="D135" s="54" t="s">
        <v>14</v>
      </c>
      <c r="E135" s="131"/>
      <c r="F135" s="134"/>
      <c r="G135" s="134"/>
      <c r="H135" s="32">
        <f t="shared" si="31"/>
        <v>0</v>
      </c>
      <c r="I135" s="55" t="s">
        <v>67</v>
      </c>
      <c r="J135" s="32">
        <v>0</v>
      </c>
      <c r="K135" s="32">
        <v>0</v>
      </c>
      <c r="L135" s="9">
        <v>0</v>
      </c>
      <c r="M135" s="9">
        <v>0</v>
      </c>
      <c r="N135" s="9">
        <v>0</v>
      </c>
      <c r="O135" s="9">
        <v>0</v>
      </c>
      <c r="P135" s="9">
        <v>0</v>
      </c>
      <c r="Q135" s="9">
        <f t="shared" si="35"/>
        <v>0</v>
      </c>
    </row>
    <row r="136" spans="1:17" ht="12.75">
      <c r="A136" s="57"/>
      <c r="B136" s="30"/>
      <c r="C136" s="87" t="s">
        <v>97</v>
      </c>
      <c r="D136" s="54" t="s">
        <v>98</v>
      </c>
      <c r="E136" s="129" t="s">
        <v>98</v>
      </c>
      <c r="F136" s="132">
        <v>2010</v>
      </c>
      <c r="G136" s="132">
        <v>2016</v>
      </c>
      <c r="H136" s="32">
        <f t="shared" si="31"/>
        <v>210744550</v>
      </c>
      <c r="I136" s="55" t="s">
        <v>67</v>
      </c>
      <c r="J136" s="32">
        <f aca="true" t="shared" si="50" ref="J136:P136">J137+J138</f>
        <v>31311550</v>
      </c>
      <c r="K136" s="32">
        <f t="shared" si="50"/>
        <v>28787000</v>
      </c>
      <c r="L136" s="9">
        <f t="shared" si="50"/>
        <v>28993000</v>
      </c>
      <c r="M136" s="9">
        <f t="shared" si="50"/>
        <v>29483000</v>
      </c>
      <c r="N136" s="9">
        <f t="shared" si="50"/>
        <v>30220000</v>
      </c>
      <c r="O136" s="9">
        <f t="shared" si="50"/>
        <v>30975000</v>
      </c>
      <c r="P136" s="9">
        <f t="shared" si="50"/>
        <v>30975000</v>
      </c>
      <c r="Q136" s="9">
        <f t="shared" si="35"/>
        <v>179433000</v>
      </c>
    </row>
    <row r="137" spans="1:17" ht="12.75">
      <c r="A137" s="57"/>
      <c r="B137" s="30"/>
      <c r="C137" s="87"/>
      <c r="D137" s="54" t="s">
        <v>13</v>
      </c>
      <c r="E137" s="130"/>
      <c r="F137" s="133"/>
      <c r="G137" s="133"/>
      <c r="H137" s="32">
        <f t="shared" si="31"/>
        <v>210744550</v>
      </c>
      <c r="I137" s="55" t="s">
        <v>67</v>
      </c>
      <c r="J137" s="32">
        <v>31311550</v>
      </c>
      <c r="K137" s="32">
        <v>28787000</v>
      </c>
      <c r="L137" s="9">
        <v>28993000</v>
      </c>
      <c r="M137" s="9">
        <v>29483000</v>
      </c>
      <c r="N137" s="9">
        <v>30220000</v>
      </c>
      <c r="O137" s="9">
        <v>30975000</v>
      </c>
      <c r="P137" s="9">
        <v>30975000</v>
      </c>
      <c r="Q137" s="9">
        <f t="shared" si="35"/>
        <v>179433000</v>
      </c>
    </row>
    <row r="138" spans="1:17" ht="12.75" hidden="1">
      <c r="A138" s="57"/>
      <c r="B138" s="30"/>
      <c r="C138" s="87"/>
      <c r="D138" s="54" t="s">
        <v>14</v>
      </c>
      <c r="E138" s="131"/>
      <c r="F138" s="134"/>
      <c r="G138" s="134"/>
      <c r="H138" s="32">
        <f t="shared" si="31"/>
        <v>0</v>
      </c>
      <c r="I138" s="55" t="s">
        <v>67</v>
      </c>
      <c r="J138" s="32">
        <v>0</v>
      </c>
      <c r="K138" s="32">
        <v>0</v>
      </c>
      <c r="L138" s="9">
        <v>0</v>
      </c>
      <c r="M138" s="9">
        <v>0</v>
      </c>
      <c r="N138" s="9">
        <v>0</v>
      </c>
      <c r="O138" s="9">
        <v>0</v>
      </c>
      <c r="P138" s="9">
        <v>0</v>
      </c>
      <c r="Q138" s="9">
        <f t="shared" si="35"/>
        <v>0</v>
      </c>
    </row>
    <row r="139" spans="1:17" s="34" customFormat="1" ht="52.5" customHeight="1">
      <c r="A139" s="56"/>
      <c r="B139" s="31"/>
      <c r="C139" s="127" t="s">
        <v>99</v>
      </c>
      <c r="D139" s="128"/>
      <c r="E139" s="129" t="s">
        <v>98</v>
      </c>
      <c r="F139" s="132">
        <v>2011</v>
      </c>
      <c r="G139" s="132">
        <v>2013</v>
      </c>
      <c r="H139" s="37">
        <f t="shared" si="31"/>
        <v>750300</v>
      </c>
      <c r="I139" s="38">
        <v>0</v>
      </c>
      <c r="J139" s="37">
        <f aca="true" t="shared" si="51" ref="J139:Q139">J140+J141</f>
        <v>0</v>
      </c>
      <c r="K139" s="37">
        <f t="shared" si="51"/>
        <v>500200</v>
      </c>
      <c r="L139" s="37">
        <f t="shared" si="51"/>
        <v>125050</v>
      </c>
      <c r="M139" s="37">
        <f t="shared" si="51"/>
        <v>125050</v>
      </c>
      <c r="N139" s="37">
        <f t="shared" si="51"/>
        <v>0</v>
      </c>
      <c r="O139" s="37">
        <f t="shared" si="51"/>
        <v>0</v>
      </c>
      <c r="P139" s="37">
        <f t="shared" si="51"/>
        <v>0</v>
      </c>
      <c r="Q139" s="37">
        <f t="shared" si="51"/>
        <v>0</v>
      </c>
    </row>
    <row r="140" spans="1:17" s="34" customFormat="1" ht="12.75">
      <c r="A140" s="56"/>
      <c r="B140" s="31"/>
      <c r="C140" s="135" t="s">
        <v>13</v>
      </c>
      <c r="D140" s="136"/>
      <c r="E140" s="130"/>
      <c r="F140" s="133"/>
      <c r="G140" s="133"/>
      <c r="H140" s="32">
        <f t="shared" si="31"/>
        <v>750300</v>
      </c>
      <c r="I140" s="33">
        <v>0</v>
      </c>
      <c r="J140" s="32">
        <v>0</v>
      </c>
      <c r="K140" s="32">
        <v>500200</v>
      </c>
      <c r="L140" s="32">
        <v>125050</v>
      </c>
      <c r="M140" s="32">
        <v>125050</v>
      </c>
      <c r="N140" s="32">
        <v>0</v>
      </c>
      <c r="O140" s="32">
        <v>0</v>
      </c>
      <c r="P140" s="32">
        <v>0</v>
      </c>
      <c r="Q140" s="32">
        <v>0</v>
      </c>
    </row>
    <row r="141" spans="1:17" s="34" customFormat="1" ht="12.75">
      <c r="A141" s="56"/>
      <c r="B141" s="31"/>
      <c r="C141" s="135" t="s">
        <v>14</v>
      </c>
      <c r="D141" s="136"/>
      <c r="E141" s="131"/>
      <c r="F141" s="134"/>
      <c r="G141" s="134"/>
      <c r="H141" s="32">
        <f t="shared" si="31"/>
        <v>0</v>
      </c>
      <c r="I141" s="33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f>K141+L141+M141+N141+O141+P141</f>
        <v>0</v>
      </c>
    </row>
    <row r="142" spans="1:17" s="34" customFormat="1" ht="27.75" customHeight="1">
      <c r="A142" s="56"/>
      <c r="B142" s="31"/>
      <c r="C142" s="127" t="s">
        <v>100</v>
      </c>
      <c r="D142" s="128"/>
      <c r="E142" s="129" t="s">
        <v>92</v>
      </c>
      <c r="F142" s="132">
        <v>2009</v>
      </c>
      <c r="G142" s="132">
        <v>2012</v>
      </c>
      <c r="H142" s="32">
        <f aca="true" t="shared" si="52" ref="H142:H159">I142+J142+K142+L142+M142+N142+O142+P142</f>
        <v>13361419</v>
      </c>
      <c r="I142" s="32">
        <f aca="true" t="shared" si="53" ref="I142:Q142">I143+I144</f>
        <v>3487500</v>
      </c>
      <c r="J142" s="32">
        <f t="shared" si="53"/>
        <v>5032835</v>
      </c>
      <c r="K142" s="32">
        <f t="shared" si="53"/>
        <v>2641084</v>
      </c>
      <c r="L142" s="32">
        <f t="shared" si="53"/>
        <v>2200000</v>
      </c>
      <c r="M142" s="32">
        <f t="shared" si="53"/>
        <v>0</v>
      </c>
      <c r="N142" s="32">
        <f t="shared" si="53"/>
        <v>0</v>
      </c>
      <c r="O142" s="32">
        <f t="shared" si="53"/>
        <v>0</v>
      </c>
      <c r="P142" s="32">
        <f t="shared" si="53"/>
        <v>0</v>
      </c>
      <c r="Q142" s="32">
        <f t="shared" si="53"/>
        <v>0</v>
      </c>
    </row>
    <row r="143" spans="1:17" s="34" customFormat="1" ht="12.75">
      <c r="A143" s="56"/>
      <c r="B143" s="31"/>
      <c r="C143" s="135" t="s">
        <v>13</v>
      </c>
      <c r="D143" s="136"/>
      <c r="E143" s="130"/>
      <c r="F143" s="133"/>
      <c r="G143" s="133"/>
      <c r="H143" s="32">
        <f t="shared" si="52"/>
        <v>0</v>
      </c>
      <c r="I143" s="33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53">
        <v>0</v>
      </c>
    </row>
    <row r="144" spans="1:17" s="34" customFormat="1" ht="12.75">
      <c r="A144" s="56"/>
      <c r="B144" s="31"/>
      <c r="C144" s="135" t="s">
        <v>14</v>
      </c>
      <c r="D144" s="136"/>
      <c r="E144" s="131"/>
      <c r="F144" s="134"/>
      <c r="G144" s="134"/>
      <c r="H144" s="32">
        <f t="shared" si="52"/>
        <v>13361419</v>
      </c>
      <c r="I144" s="33">
        <v>3487500</v>
      </c>
      <c r="J144" s="32">
        <v>5032835</v>
      </c>
      <c r="K144" s="32">
        <v>2641084</v>
      </c>
      <c r="L144" s="32">
        <v>2200000</v>
      </c>
      <c r="M144" s="32">
        <v>0</v>
      </c>
      <c r="N144" s="32">
        <v>0</v>
      </c>
      <c r="O144" s="32">
        <v>0</v>
      </c>
      <c r="P144" s="32">
        <v>0</v>
      </c>
      <c r="Q144" s="53">
        <v>0</v>
      </c>
    </row>
    <row r="145" spans="1:17" ht="50.25" customHeight="1">
      <c r="A145" s="57"/>
      <c r="B145" s="30"/>
      <c r="C145" s="124" t="s">
        <v>101</v>
      </c>
      <c r="D145" s="125"/>
      <c r="E145" s="94" t="s">
        <v>92</v>
      </c>
      <c r="F145" s="121">
        <v>2010</v>
      </c>
      <c r="G145" s="121">
        <v>2012</v>
      </c>
      <c r="H145" s="49">
        <f t="shared" si="52"/>
        <v>1733711</v>
      </c>
      <c r="I145" s="49">
        <f aca="true" t="shared" si="54" ref="I145:Q145">I146+I147</f>
        <v>0</v>
      </c>
      <c r="J145" s="49">
        <f t="shared" si="54"/>
        <v>330000</v>
      </c>
      <c r="K145" s="37">
        <f t="shared" si="54"/>
        <v>498691</v>
      </c>
      <c r="L145" s="49">
        <f t="shared" si="54"/>
        <v>905020</v>
      </c>
      <c r="M145" s="49">
        <f t="shared" si="54"/>
        <v>0</v>
      </c>
      <c r="N145" s="49">
        <f t="shared" si="54"/>
        <v>0</v>
      </c>
      <c r="O145" s="49">
        <f t="shared" si="54"/>
        <v>0</v>
      </c>
      <c r="P145" s="49">
        <f t="shared" si="54"/>
        <v>0</v>
      </c>
      <c r="Q145" s="49">
        <f t="shared" si="54"/>
        <v>0</v>
      </c>
    </row>
    <row r="146" spans="1:17" ht="12.75">
      <c r="A146" s="57"/>
      <c r="B146" s="30"/>
      <c r="C146" s="126" t="s">
        <v>13</v>
      </c>
      <c r="D146" s="110"/>
      <c r="E146" s="95"/>
      <c r="F146" s="122"/>
      <c r="G146" s="122"/>
      <c r="H146" s="9">
        <f t="shared" si="52"/>
        <v>0</v>
      </c>
      <c r="I146" s="46">
        <v>0</v>
      </c>
      <c r="J146" s="9">
        <v>0</v>
      </c>
      <c r="K146" s="32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51">
        <v>0</v>
      </c>
    </row>
    <row r="147" spans="1:17" ht="12.75">
      <c r="A147" s="85"/>
      <c r="B147" s="47"/>
      <c r="C147" s="126" t="s">
        <v>14</v>
      </c>
      <c r="D147" s="110"/>
      <c r="E147" s="96"/>
      <c r="F147" s="123"/>
      <c r="G147" s="123"/>
      <c r="H147" s="9">
        <f t="shared" si="52"/>
        <v>1733711</v>
      </c>
      <c r="I147" s="46">
        <v>0</v>
      </c>
      <c r="J147" s="9">
        <v>330000</v>
      </c>
      <c r="K147" s="32">
        <v>498691</v>
      </c>
      <c r="L147" s="9">
        <v>905020</v>
      </c>
      <c r="M147" s="9">
        <v>0</v>
      </c>
      <c r="N147" s="9">
        <v>0</v>
      </c>
      <c r="O147" s="9">
        <v>0</v>
      </c>
      <c r="P147" s="9">
        <v>0</v>
      </c>
      <c r="Q147" s="51">
        <v>0</v>
      </c>
    </row>
    <row r="148" spans="1:17" ht="39" customHeight="1">
      <c r="A148" s="57"/>
      <c r="B148" s="30"/>
      <c r="C148" s="124" t="s">
        <v>102</v>
      </c>
      <c r="D148" s="125"/>
      <c r="E148" s="94" t="s">
        <v>103</v>
      </c>
      <c r="F148" s="121">
        <v>2011</v>
      </c>
      <c r="G148" s="121">
        <v>2014</v>
      </c>
      <c r="H148" s="49">
        <f t="shared" si="52"/>
        <v>11765000</v>
      </c>
      <c r="I148" s="49">
        <f aca="true" t="shared" si="55" ref="I148:Q148">I149+I150</f>
        <v>0</v>
      </c>
      <c r="J148" s="49">
        <f t="shared" si="55"/>
        <v>0</v>
      </c>
      <c r="K148" s="49">
        <f t="shared" si="55"/>
        <v>100000</v>
      </c>
      <c r="L148" s="49">
        <f t="shared" si="55"/>
        <v>1000000</v>
      </c>
      <c r="M148" s="49">
        <f t="shared" si="55"/>
        <v>5900000</v>
      </c>
      <c r="N148" s="49">
        <f t="shared" si="55"/>
        <v>4765000</v>
      </c>
      <c r="O148" s="49">
        <f t="shared" si="55"/>
        <v>0</v>
      </c>
      <c r="P148" s="49">
        <f t="shared" si="55"/>
        <v>0</v>
      </c>
      <c r="Q148" s="49">
        <f t="shared" si="55"/>
        <v>11765000</v>
      </c>
    </row>
    <row r="149" spans="1:17" ht="12.75">
      <c r="A149" s="57"/>
      <c r="B149" s="30"/>
      <c r="C149" s="126" t="s">
        <v>13</v>
      </c>
      <c r="D149" s="110"/>
      <c r="E149" s="95"/>
      <c r="F149" s="122"/>
      <c r="G149" s="122"/>
      <c r="H149" s="9">
        <f t="shared" si="52"/>
        <v>0</v>
      </c>
      <c r="I149" s="46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f>K149+L149+M149+N149+O149+P149</f>
        <v>0</v>
      </c>
    </row>
    <row r="150" spans="1:17" ht="12.75">
      <c r="A150" s="57"/>
      <c r="B150" s="30"/>
      <c r="C150" s="126" t="s">
        <v>14</v>
      </c>
      <c r="D150" s="110"/>
      <c r="E150" s="96"/>
      <c r="F150" s="123"/>
      <c r="G150" s="123"/>
      <c r="H150" s="9">
        <f t="shared" si="52"/>
        <v>11765000</v>
      </c>
      <c r="I150" s="46">
        <v>0</v>
      </c>
      <c r="J150" s="9">
        <v>0</v>
      </c>
      <c r="K150" s="9">
        <v>100000</v>
      </c>
      <c r="L150" s="9">
        <v>1000000</v>
      </c>
      <c r="M150" s="9">
        <v>5900000</v>
      </c>
      <c r="N150" s="9">
        <v>4765000</v>
      </c>
      <c r="O150" s="9">
        <v>0</v>
      </c>
      <c r="P150" s="9">
        <v>0</v>
      </c>
      <c r="Q150" s="9">
        <f>K150+L150+M150+N150+O150+P150</f>
        <v>11765000</v>
      </c>
    </row>
    <row r="151" spans="1:17" ht="28.5" customHeight="1">
      <c r="A151" s="57"/>
      <c r="B151" s="30"/>
      <c r="C151" s="124" t="s">
        <v>124</v>
      </c>
      <c r="D151" s="125"/>
      <c r="E151" s="94" t="s">
        <v>104</v>
      </c>
      <c r="F151" s="121">
        <v>2011</v>
      </c>
      <c r="G151" s="121">
        <v>2013</v>
      </c>
      <c r="H151" s="49">
        <f t="shared" si="52"/>
        <v>34950000</v>
      </c>
      <c r="I151" s="49">
        <f aca="true" t="shared" si="56" ref="I151:Q151">I152+I153</f>
        <v>0</v>
      </c>
      <c r="J151" s="49">
        <f t="shared" si="56"/>
        <v>0</v>
      </c>
      <c r="K151" s="49">
        <f t="shared" si="56"/>
        <v>5000000</v>
      </c>
      <c r="L151" s="49">
        <f t="shared" si="56"/>
        <v>5000000</v>
      </c>
      <c r="M151" s="49">
        <f t="shared" si="56"/>
        <v>24950000</v>
      </c>
      <c r="N151" s="49">
        <f t="shared" si="56"/>
        <v>0</v>
      </c>
      <c r="O151" s="49">
        <f t="shared" si="56"/>
        <v>0</v>
      </c>
      <c r="P151" s="49">
        <f t="shared" si="56"/>
        <v>0</v>
      </c>
      <c r="Q151" s="49">
        <f t="shared" si="56"/>
        <v>34950000</v>
      </c>
    </row>
    <row r="152" spans="1:17" ht="12.75">
      <c r="A152" s="57"/>
      <c r="B152" s="30"/>
      <c r="C152" s="126" t="s">
        <v>13</v>
      </c>
      <c r="D152" s="110"/>
      <c r="E152" s="95"/>
      <c r="F152" s="122"/>
      <c r="G152" s="122"/>
      <c r="H152" s="9">
        <f t="shared" si="52"/>
        <v>0</v>
      </c>
      <c r="I152" s="46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f>K152+L152+M152+N152+O152+P152</f>
        <v>0</v>
      </c>
    </row>
    <row r="153" spans="1:17" ht="12.75">
      <c r="A153" s="57"/>
      <c r="B153" s="30"/>
      <c r="C153" s="126" t="s">
        <v>14</v>
      </c>
      <c r="D153" s="110"/>
      <c r="E153" s="96"/>
      <c r="F153" s="123"/>
      <c r="G153" s="123"/>
      <c r="H153" s="9">
        <f t="shared" si="52"/>
        <v>34950000</v>
      </c>
      <c r="I153" s="46">
        <v>0</v>
      </c>
      <c r="J153" s="32">
        <v>0</v>
      </c>
      <c r="K153" s="9">
        <v>5000000</v>
      </c>
      <c r="L153" s="9">
        <v>5000000</v>
      </c>
      <c r="M153" s="9">
        <v>24950000</v>
      </c>
      <c r="N153" s="9">
        <v>0</v>
      </c>
      <c r="O153" s="9">
        <v>0</v>
      </c>
      <c r="P153" s="9">
        <v>0</v>
      </c>
      <c r="Q153" s="9">
        <f>K153+L153+M153+N153+O153+P153</f>
        <v>34950000</v>
      </c>
    </row>
    <row r="154" spans="1:17" ht="64.5" customHeight="1">
      <c r="A154" s="57"/>
      <c r="B154" s="30"/>
      <c r="C154" s="124" t="s">
        <v>105</v>
      </c>
      <c r="D154" s="125"/>
      <c r="E154" s="94" t="s">
        <v>106</v>
      </c>
      <c r="F154" s="121">
        <v>2010</v>
      </c>
      <c r="G154" s="121">
        <v>2012</v>
      </c>
      <c r="H154" s="49">
        <f t="shared" si="52"/>
        <v>7475000</v>
      </c>
      <c r="I154" s="49">
        <f aca="true" t="shared" si="57" ref="I154:Q154">I155+I156</f>
        <v>0</v>
      </c>
      <c r="J154" s="49">
        <f t="shared" si="57"/>
        <v>575000</v>
      </c>
      <c r="K154" s="49">
        <f t="shared" si="57"/>
        <v>3700000</v>
      </c>
      <c r="L154" s="49">
        <f t="shared" si="57"/>
        <v>3200000</v>
      </c>
      <c r="M154" s="49">
        <f t="shared" si="57"/>
        <v>0</v>
      </c>
      <c r="N154" s="49">
        <f t="shared" si="57"/>
        <v>0</v>
      </c>
      <c r="O154" s="49">
        <f t="shared" si="57"/>
        <v>0</v>
      </c>
      <c r="P154" s="49">
        <f t="shared" si="57"/>
        <v>0</v>
      </c>
      <c r="Q154" s="49">
        <f t="shared" si="57"/>
        <v>0</v>
      </c>
    </row>
    <row r="155" spans="1:17" ht="12.75">
      <c r="A155" s="57"/>
      <c r="B155" s="30"/>
      <c r="C155" s="126" t="s">
        <v>13</v>
      </c>
      <c r="D155" s="110"/>
      <c r="E155" s="95"/>
      <c r="F155" s="122"/>
      <c r="G155" s="122"/>
      <c r="H155" s="9">
        <f t="shared" si="52"/>
        <v>0</v>
      </c>
      <c r="I155" s="46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f>K155+L155+M155+N155+O155+P155</f>
        <v>0</v>
      </c>
    </row>
    <row r="156" spans="1:17" ht="12.75">
      <c r="A156" s="57"/>
      <c r="B156" s="30"/>
      <c r="C156" s="126" t="s">
        <v>14</v>
      </c>
      <c r="D156" s="110"/>
      <c r="E156" s="96"/>
      <c r="F156" s="123"/>
      <c r="G156" s="123"/>
      <c r="H156" s="9">
        <f t="shared" si="52"/>
        <v>7475000</v>
      </c>
      <c r="I156" s="46">
        <v>0</v>
      </c>
      <c r="J156" s="5">
        <v>575000</v>
      </c>
      <c r="K156" s="5">
        <v>3700000</v>
      </c>
      <c r="L156" s="5">
        <v>3200000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</row>
    <row r="157" spans="1:17" s="60" customFormat="1" ht="25.5" customHeight="1">
      <c r="A157" s="58"/>
      <c r="B157" s="59"/>
      <c r="C157" s="92" t="s">
        <v>126</v>
      </c>
      <c r="D157" s="93"/>
      <c r="E157" s="102" t="s">
        <v>92</v>
      </c>
      <c r="F157" s="97">
        <v>2010</v>
      </c>
      <c r="G157" s="97">
        <v>2012</v>
      </c>
      <c r="H157" s="48">
        <f>I157+J157+P157+K157+L157+M157+N157+O157</f>
        <v>7726500</v>
      </c>
      <c r="I157" s="48">
        <v>0</v>
      </c>
      <c r="J157" s="48">
        <f>J158+J159</f>
        <v>306500</v>
      </c>
      <c r="K157" s="48">
        <f aca="true" t="shared" si="58" ref="K157:P157">K158+K159</f>
        <v>1420000</v>
      </c>
      <c r="L157" s="48">
        <f t="shared" si="58"/>
        <v>6000000</v>
      </c>
      <c r="M157" s="48">
        <f t="shared" si="58"/>
        <v>0</v>
      </c>
      <c r="N157" s="48">
        <f t="shared" si="58"/>
        <v>0</v>
      </c>
      <c r="O157" s="48">
        <f t="shared" si="58"/>
        <v>0</v>
      </c>
      <c r="P157" s="48">
        <f t="shared" si="58"/>
        <v>0</v>
      </c>
      <c r="Q157" s="48">
        <v>0</v>
      </c>
    </row>
    <row r="158" spans="1:17" s="63" customFormat="1" ht="12.75">
      <c r="A158" s="61"/>
      <c r="B158" s="62"/>
      <c r="C158" s="100" t="s">
        <v>13</v>
      </c>
      <c r="D158" s="101"/>
      <c r="E158" s="103"/>
      <c r="F158" s="98"/>
      <c r="G158" s="98"/>
      <c r="H158" s="46">
        <f t="shared" si="52"/>
        <v>0</v>
      </c>
      <c r="I158" s="46">
        <v>0</v>
      </c>
      <c r="J158" s="5">
        <v>0</v>
      </c>
      <c r="K158" s="5">
        <v>0</v>
      </c>
      <c r="L158" s="5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f>K158+L158+M158+N158+O158+P158</f>
        <v>0</v>
      </c>
    </row>
    <row r="159" spans="1:17" s="63" customFormat="1" ht="12.75">
      <c r="A159" s="61"/>
      <c r="B159" s="62"/>
      <c r="C159" s="100" t="s">
        <v>14</v>
      </c>
      <c r="D159" s="101"/>
      <c r="E159" s="104"/>
      <c r="F159" s="99"/>
      <c r="G159" s="99"/>
      <c r="H159" s="46">
        <f t="shared" si="52"/>
        <v>7726500</v>
      </c>
      <c r="I159" s="46">
        <v>0</v>
      </c>
      <c r="J159" s="5">
        <v>306500</v>
      </c>
      <c r="K159" s="5">
        <v>1420000</v>
      </c>
      <c r="L159" s="5">
        <v>6000000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</row>
    <row r="160" spans="1:17" s="63" customFormat="1" ht="25.5" customHeight="1">
      <c r="A160" s="61"/>
      <c r="B160" s="62"/>
      <c r="C160" s="92" t="s">
        <v>132</v>
      </c>
      <c r="D160" s="93"/>
      <c r="E160" s="94" t="s">
        <v>87</v>
      </c>
      <c r="F160" s="97">
        <v>2011</v>
      </c>
      <c r="G160" s="97">
        <v>2012</v>
      </c>
      <c r="H160" s="48">
        <f>I160+J160+P160+K160+L160+M160+N160+O160</f>
        <v>160000</v>
      </c>
      <c r="I160" s="48">
        <v>0</v>
      </c>
      <c r="J160" s="48">
        <f>J161+J162</f>
        <v>0</v>
      </c>
      <c r="K160" s="48">
        <f aca="true" t="shared" si="59" ref="K160:Q160">K161+K162</f>
        <v>80000</v>
      </c>
      <c r="L160" s="48">
        <f t="shared" si="59"/>
        <v>80000</v>
      </c>
      <c r="M160" s="48">
        <f t="shared" si="59"/>
        <v>0</v>
      </c>
      <c r="N160" s="38">
        <f t="shared" si="59"/>
        <v>0</v>
      </c>
      <c r="O160" s="38">
        <f t="shared" si="59"/>
        <v>0</v>
      </c>
      <c r="P160" s="38">
        <f t="shared" si="59"/>
        <v>0</v>
      </c>
      <c r="Q160" s="37">
        <f t="shared" si="59"/>
        <v>160000</v>
      </c>
    </row>
    <row r="161" spans="1:17" s="63" customFormat="1" ht="12.75">
      <c r="A161" s="61"/>
      <c r="B161" s="62"/>
      <c r="C161" s="100" t="s">
        <v>13</v>
      </c>
      <c r="D161" s="101"/>
      <c r="E161" s="95"/>
      <c r="F161" s="98"/>
      <c r="G161" s="98"/>
      <c r="H161" s="46">
        <f>I161+J161+K161+L161+M161+N161+O161+P161</f>
        <v>0</v>
      </c>
      <c r="I161" s="46">
        <v>0</v>
      </c>
      <c r="J161" s="5">
        <v>0</v>
      </c>
      <c r="K161" s="5">
        <v>0</v>
      </c>
      <c r="L161" s="5">
        <v>0</v>
      </c>
      <c r="M161" s="46">
        <v>0</v>
      </c>
      <c r="N161" s="33">
        <v>0</v>
      </c>
      <c r="O161" s="33">
        <v>0</v>
      </c>
      <c r="P161" s="33">
        <v>0</v>
      </c>
      <c r="Q161" s="32">
        <f>K161+L161+M161+N161+O161+P161</f>
        <v>0</v>
      </c>
    </row>
    <row r="162" spans="1:17" s="63" customFormat="1" ht="12.75">
      <c r="A162" s="61"/>
      <c r="B162" s="62"/>
      <c r="C162" s="100" t="s">
        <v>14</v>
      </c>
      <c r="D162" s="101"/>
      <c r="E162" s="96"/>
      <c r="F162" s="99"/>
      <c r="G162" s="99"/>
      <c r="H162" s="46">
        <f>I162+J162+K162+L162+M162+N162+O162+P162</f>
        <v>160000</v>
      </c>
      <c r="I162" s="46">
        <v>0</v>
      </c>
      <c r="J162" s="5">
        <v>0</v>
      </c>
      <c r="K162" s="5">
        <v>80000</v>
      </c>
      <c r="L162" s="5">
        <v>80000</v>
      </c>
      <c r="M162" s="46">
        <v>0</v>
      </c>
      <c r="N162" s="33">
        <v>0</v>
      </c>
      <c r="O162" s="33">
        <v>0</v>
      </c>
      <c r="P162" s="33">
        <v>0</v>
      </c>
      <c r="Q162" s="32">
        <f>K162+L162+M162+N162+O162+P162</f>
        <v>160000</v>
      </c>
    </row>
    <row r="163" spans="1:17" s="63" customFormat="1" ht="27" customHeight="1">
      <c r="A163" s="61"/>
      <c r="B163" s="62"/>
      <c r="C163" s="92" t="s">
        <v>133</v>
      </c>
      <c r="D163" s="93"/>
      <c r="E163" s="94" t="s">
        <v>87</v>
      </c>
      <c r="F163" s="97">
        <v>2011</v>
      </c>
      <c r="G163" s="97">
        <v>2012</v>
      </c>
      <c r="H163" s="48">
        <f>I163+J163+P163+K163+L163+M163+N163+O163</f>
        <v>167000</v>
      </c>
      <c r="I163" s="48">
        <v>0</v>
      </c>
      <c r="J163" s="48">
        <f>J164+J165</f>
        <v>0</v>
      </c>
      <c r="K163" s="48">
        <f aca="true" t="shared" si="60" ref="K163:Q163">K164+K165</f>
        <v>106000</v>
      </c>
      <c r="L163" s="48">
        <f t="shared" si="60"/>
        <v>61000</v>
      </c>
      <c r="M163" s="48">
        <f t="shared" si="60"/>
        <v>0</v>
      </c>
      <c r="N163" s="38">
        <f t="shared" si="60"/>
        <v>0</v>
      </c>
      <c r="O163" s="38">
        <f t="shared" si="60"/>
        <v>0</v>
      </c>
      <c r="P163" s="38">
        <f t="shared" si="60"/>
        <v>0</v>
      </c>
      <c r="Q163" s="37">
        <f t="shared" si="60"/>
        <v>167000</v>
      </c>
    </row>
    <row r="164" spans="1:17" s="63" customFormat="1" ht="12.75">
      <c r="A164" s="61"/>
      <c r="B164" s="62"/>
      <c r="C164" s="100" t="s">
        <v>13</v>
      </c>
      <c r="D164" s="101"/>
      <c r="E164" s="95"/>
      <c r="F164" s="98"/>
      <c r="G164" s="98"/>
      <c r="H164" s="46">
        <f>I164+J164+K164+L164+M164+N164+O164+P164</f>
        <v>0</v>
      </c>
      <c r="I164" s="46">
        <v>0</v>
      </c>
      <c r="J164" s="5">
        <v>0</v>
      </c>
      <c r="K164" s="5">
        <v>0</v>
      </c>
      <c r="L164" s="5">
        <v>0</v>
      </c>
      <c r="M164" s="46">
        <v>0</v>
      </c>
      <c r="N164" s="33">
        <v>0</v>
      </c>
      <c r="O164" s="33">
        <v>0</v>
      </c>
      <c r="P164" s="33">
        <v>0</v>
      </c>
      <c r="Q164" s="32">
        <f>K164+L164+M164+N164+O164+P164</f>
        <v>0</v>
      </c>
    </row>
    <row r="165" spans="1:17" s="63" customFormat="1" ht="12.75">
      <c r="A165" s="61"/>
      <c r="B165" s="62"/>
      <c r="C165" s="100" t="s">
        <v>14</v>
      </c>
      <c r="D165" s="101"/>
      <c r="E165" s="96"/>
      <c r="F165" s="99"/>
      <c r="G165" s="99"/>
      <c r="H165" s="46">
        <f>I165+J165+K165+L165+M165+N165+O165+P165</f>
        <v>167000</v>
      </c>
      <c r="I165" s="46">
        <v>0</v>
      </c>
      <c r="J165" s="5">
        <v>0</v>
      </c>
      <c r="K165" s="5">
        <v>106000</v>
      </c>
      <c r="L165" s="5">
        <v>61000</v>
      </c>
      <c r="M165" s="46">
        <v>0</v>
      </c>
      <c r="N165" s="33">
        <v>0</v>
      </c>
      <c r="O165" s="33">
        <v>0</v>
      </c>
      <c r="P165" s="33">
        <v>0</v>
      </c>
      <c r="Q165" s="32">
        <f>K165+L165+M165+N165+O165+P165</f>
        <v>167000</v>
      </c>
    </row>
    <row r="166" spans="1:17" s="63" customFormat="1" ht="16.5" customHeight="1">
      <c r="A166" s="61"/>
      <c r="B166" s="62"/>
      <c r="C166" s="92" t="s">
        <v>134</v>
      </c>
      <c r="D166" s="93"/>
      <c r="E166" s="94" t="s">
        <v>87</v>
      </c>
      <c r="F166" s="97">
        <v>2011</v>
      </c>
      <c r="G166" s="97">
        <v>2012</v>
      </c>
      <c r="H166" s="48">
        <f>I166+J166+P166+K166+L166+M166+N166+O166</f>
        <v>85000</v>
      </c>
      <c r="I166" s="48">
        <v>0</v>
      </c>
      <c r="J166" s="48">
        <f>J167+J168</f>
        <v>0</v>
      </c>
      <c r="K166" s="48">
        <f aca="true" t="shared" si="61" ref="K166:Q166">K167+K168</f>
        <v>40000</v>
      </c>
      <c r="L166" s="48">
        <f t="shared" si="61"/>
        <v>45000</v>
      </c>
      <c r="M166" s="48">
        <f t="shared" si="61"/>
        <v>0</v>
      </c>
      <c r="N166" s="38">
        <f t="shared" si="61"/>
        <v>0</v>
      </c>
      <c r="O166" s="38">
        <f t="shared" si="61"/>
        <v>0</v>
      </c>
      <c r="P166" s="38">
        <f t="shared" si="61"/>
        <v>0</v>
      </c>
      <c r="Q166" s="37">
        <f t="shared" si="61"/>
        <v>85000</v>
      </c>
    </row>
    <row r="167" spans="1:17" s="63" customFormat="1" ht="12.75">
      <c r="A167" s="61"/>
      <c r="B167" s="62"/>
      <c r="C167" s="100" t="s">
        <v>13</v>
      </c>
      <c r="D167" s="101"/>
      <c r="E167" s="95"/>
      <c r="F167" s="98"/>
      <c r="G167" s="98"/>
      <c r="H167" s="46">
        <f>I167+J167+K167+L167+M167+N167+O167+P167</f>
        <v>0</v>
      </c>
      <c r="I167" s="46">
        <v>0</v>
      </c>
      <c r="J167" s="5">
        <v>0</v>
      </c>
      <c r="K167" s="5">
        <v>0</v>
      </c>
      <c r="L167" s="5">
        <v>0</v>
      </c>
      <c r="M167" s="46">
        <v>0</v>
      </c>
      <c r="N167" s="33">
        <v>0</v>
      </c>
      <c r="O167" s="33">
        <v>0</v>
      </c>
      <c r="P167" s="33">
        <v>0</v>
      </c>
      <c r="Q167" s="32">
        <f>K167+L167+M167+N167+O167+P167</f>
        <v>0</v>
      </c>
    </row>
    <row r="168" spans="1:17" s="63" customFormat="1" ht="12.75">
      <c r="A168" s="61"/>
      <c r="B168" s="62"/>
      <c r="C168" s="100" t="s">
        <v>14</v>
      </c>
      <c r="D168" s="101"/>
      <c r="E168" s="96"/>
      <c r="F168" s="99"/>
      <c r="G168" s="99"/>
      <c r="H168" s="46">
        <f>I168+J168+K168+L168+M168+N168+O168+P168</f>
        <v>85000</v>
      </c>
      <c r="I168" s="46">
        <v>0</v>
      </c>
      <c r="J168" s="5">
        <v>0</v>
      </c>
      <c r="K168" s="5">
        <v>40000</v>
      </c>
      <c r="L168" s="5">
        <v>45000</v>
      </c>
      <c r="M168" s="46">
        <v>0</v>
      </c>
      <c r="N168" s="33">
        <v>0</v>
      </c>
      <c r="O168" s="33">
        <v>0</v>
      </c>
      <c r="P168" s="33">
        <v>0</v>
      </c>
      <c r="Q168" s="32">
        <f>K168+L168+M168+N168+O168+P168</f>
        <v>85000</v>
      </c>
    </row>
    <row r="169" spans="1:17" s="63" customFormat="1" ht="24.75" customHeight="1">
      <c r="A169" s="61"/>
      <c r="B169" s="62"/>
      <c r="C169" s="92" t="s">
        <v>135</v>
      </c>
      <c r="D169" s="93"/>
      <c r="E169" s="94" t="s">
        <v>87</v>
      </c>
      <c r="F169" s="97">
        <v>2011</v>
      </c>
      <c r="G169" s="97">
        <v>2012</v>
      </c>
      <c r="H169" s="48">
        <f>I169+J169+P169+K169+L169+M169+N169+O169</f>
        <v>113000</v>
      </c>
      <c r="I169" s="48">
        <v>0</v>
      </c>
      <c r="J169" s="48">
        <f>J170+J171</f>
        <v>0</v>
      </c>
      <c r="K169" s="48">
        <f aca="true" t="shared" si="62" ref="K169:Q169">K170+K171</f>
        <v>50000</v>
      </c>
      <c r="L169" s="48">
        <f t="shared" si="62"/>
        <v>63000</v>
      </c>
      <c r="M169" s="48">
        <f t="shared" si="62"/>
        <v>0</v>
      </c>
      <c r="N169" s="38">
        <f t="shared" si="62"/>
        <v>0</v>
      </c>
      <c r="O169" s="38">
        <f t="shared" si="62"/>
        <v>0</v>
      </c>
      <c r="P169" s="38">
        <f t="shared" si="62"/>
        <v>0</v>
      </c>
      <c r="Q169" s="37">
        <f t="shared" si="62"/>
        <v>113000</v>
      </c>
    </row>
    <row r="170" spans="1:17" s="63" customFormat="1" ht="12.75">
      <c r="A170" s="61"/>
      <c r="B170" s="62"/>
      <c r="C170" s="100" t="s">
        <v>13</v>
      </c>
      <c r="D170" s="101"/>
      <c r="E170" s="95"/>
      <c r="F170" s="98"/>
      <c r="G170" s="98"/>
      <c r="H170" s="46">
        <f>I170+J170+K170+L170+M170+N170+O170+P170</f>
        <v>0</v>
      </c>
      <c r="I170" s="46">
        <v>0</v>
      </c>
      <c r="J170" s="5">
        <v>0</v>
      </c>
      <c r="K170" s="5">
        <v>0</v>
      </c>
      <c r="L170" s="5">
        <v>0</v>
      </c>
      <c r="M170" s="46">
        <v>0</v>
      </c>
      <c r="N170" s="33">
        <v>0</v>
      </c>
      <c r="O170" s="33">
        <v>0</v>
      </c>
      <c r="P170" s="33">
        <v>0</v>
      </c>
      <c r="Q170" s="32">
        <f>K170+L170+M170+N170+O170+P170</f>
        <v>0</v>
      </c>
    </row>
    <row r="171" spans="1:17" s="63" customFormat="1" ht="12.75">
      <c r="A171" s="61"/>
      <c r="B171" s="62"/>
      <c r="C171" s="100" t="s">
        <v>14</v>
      </c>
      <c r="D171" s="101"/>
      <c r="E171" s="96"/>
      <c r="F171" s="99"/>
      <c r="G171" s="99"/>
      <c r="H171" s="46">
        <f>I171+J171+K171+L171+M171+N171+O171+P171</f>
        <v>113000</v>
      </c>
      <c r="I171" s="46">
        <v>0</v>
      </c>
      <c r="J171" s="5">
        <v>0</v>
      </c>
      <c r="K171" s="5">
        <v>50000</v>
      </c>
      <c r="L171" s="5">
        <v>63000</v>
      </c>
      <c r="M171" s="46">
        <v>0</v>
      </c>
      <c r="N171" s="33">
        <v>0</v>
      </c>
      <c r="O171" s="33">
        <v>0</v>
      </c>
      <c r="P171" s="33">
        <v>0</v>
      </c>
      <c r="Q171" s="32">
        <f>K171+L171+M171+N171+O171+P171</f>
        <v>113000</v>
      </c>
    </row>
    <row r="172" spans="1:17" s="63" customFormat="1" ht="12.75">
      <c r="A172" s="61"/>
      <c r="B172" s="62"/>
      <c r="C172" s="92" t="s">
        <v>136</v>
      </c>
      <c r="D172" s="93"/>
      <c r="E172" s="94" t="s">
        <v>87</v>
      </c>
      <c r="F172" s="97">
        <v>2011</v>
      </c>
      <c r="G172" s="97">
        <v>2012</v>
      </c>
      <c r="H172" s="48">
        <f>I172+J172+P172+K172+L172+M172+N172+O172</f>
        <v>750000</v>
      </c>
      <c r="I172" s="48">
        <v>0</v>
      </c>
      <c r="J172" s="48">
        <f>J173+J174</f>
        <v>0</v>
      </c>
      <c r="K172" s="48">
        <f aca="true" t="shared" si="63" ref="K172:Q172">K173+K174</f>
        <v>350000</v>
      </c>
      <c r="L172" s="48">
        <f t="shared" si="63"/>
        <v>400000</v>
      </c>
      <c r="M172" s="48">
        <f t="shared" si="63"/>
        <v>0</v>
      </c>
      <c r="N172" s="38">
        <f t="shared" si="63"/>
        <v>0</v>
      </c>
      <c r="O172" s="38">
        <f t="shared" si="63"/>
        <v>0</v>
      </c>
      <c r="P172" s="38">
        <f t="shared" si="63"/>
        <v>0</v>
      </c>
      <c r="Q172" s="37">
        <f t="shared" si="63"/>
        <v>750000</v>
      </c>
    </row>
    <row r="173" spans="1:17" s="63" customFormat="1" ht="12.75">
      <c r="A173" s="61"/>
      <c r="B173" s="62"/>
      <c r="C173" s="100" t="s">
        <v>13</v>
      </c>
      <c r="D173" s="101"/>
      <c r="E173" s="95"/>
      <c r="F173" s="98"/>
      <c r="G173" s="98"/>
      <c r="H173" s="46">
        <f>I173+J173+K173+L173+M173+N173+O173+P173</f>
        <v>0</v>
      </c>
      <c r="I173" s="46">
        <v>0</v>
      </c>
      <c r="J173" s="5">
        <v>0</v>
      </c>
      <c r="K173" s="5">
        <v>0</v>
      </c>
      <c r="L173" s="5">
        <v>0</v>
      </c>
      <c r="M173" s="46">
        <v>0</v>
      </c>
      <c r="N173" s="33">
        <v>0</v>
      </c>
      <c r="O173" s="33">
        <v>0</v>
      </c>
      <c r="P173" s="33">
        <v>0</v>
      </c>
      <c r="Q173" s="32">
        <f>K173+L173+M173+N173+O173+P173</f>
        <v>0</v>
      </c>
    </row>
    <row r="174" spans="1:17" s="63" customFormat="1" ht="12.75">
      <c r="A174" s="61"/>
      <c r="B174" s="62"/>
      <c r="C174" s="100" t="s">
        <v>14</v>
      </c>
      <c r="D174" s="101"/>
      <c r="E174" s="96"/>
      <c r="F174" s="99"/>
      <c r="G174" s="99"/>
      <c r="H174" s="46">
        <f>I174+J174+K174+L174+M174+N174+O174+P174</f>
        <v>750000</v>
      </c>
      <c r="I174" s="46">
        <v>0</v>
      </c>
      <c r="J174" s="5">
        <v>0</v>
      </c>
      <c r="K174" s="5">
        <v>350000</v>
      </c>
      <c r="L174" s="5">
        <v>400000</v>
      </c>
      <c r="M174" s="46">
        <v>0</v>
      </c>
      <c r="N174" s="33">
        <v>0</v>
      </c>
      <c r="O174" s="33">
        <v>0</v>
      </c>
      <c r="P174" s="33">
        <v>0</v>
      </c>
      <c r="Q174" s="32">
        <f>K174+L174+M174+N174+O174+P174</f>
        <v>750000</v>
      </c>
    </row>
    <row r="175" spans="1:17" s="63" customFormat="1" ht="25.5" customHeight="1">
      <c r="A175" s="61"/>
      <c r="B175" s="62"/>
      <c r="C175" s="92" t="s">
        <v>137</v>
      </c>
      <c r="D175" s="93"/>
      <c r="E175" s="94" t="s">
        <v>87</v>
      </c>
      <c r="F175" s="97">
        <v>2011</v>
      </c>
      <c r="G175" s="97">
        <v>2012</v>
      </c>
      <c r="H175" s="48">
        <f>I175+J175+P175+K175+L175+M175+N175+O175</f>
        <v>1100000</v>
      </c>
      <c r="I175" s="48">
        <v>0</v>
      </c>
      <c r="J175" s="48">
        <f>J176+J177</f>
        <v>0</v>
      </c>
      <c r="K175" s="48">
        <f aca="true" t="shared" si="64" ref="K175:Q175">K176+K177</f>
        <v>650000</v>
      </c>
      <c r="L175" s="48">
        <f t="shared" si="64"/>
        <v>450000</v>
      </c>
      <c r="M175" s="48">
        <f t="shared" si="64"/>
        <v>0</v>
      </c>
      <c r="N175" s="38">
        <f t="shared" si="64"/>
        <v>0</v>
      </c>
      <c r="O175" s="38">
        <f t="shared" si="64"/>
        <v>0</v>
      </c>
      <c r="P175" s="38">
        <f t="shared" si="64"/>
        <v>0</v>
      </c>
      <c r="Q175" s="37">
        <f t="shared" si="64"/>
        <v>1100000</v>
      </c>
    </row>
    <row r="176" spans="1:17" s="63" customFormat="1" ht="12.75">
      <c r="A176" s="61"/>
      <c r="B176" s="62"/>
      <c r="C176" s="100" t="s">
        <v>13</v>
      </c>
      <c r="D176" s="101"/>
      <c r="E176" s="95"/>
      <c r="F176" s="98"/>
      <c r="G176" s="98"/>
      <c r="H176" s="46">
        <f>I176+J176+K176+L176+M176+N176+O176+P176</f>
        <v>0</v>
      </c>
      <c r="I176" s="46">
        <v>0</v>
      </c>
      <c r="J176" s="5">
        <v>0</v>
      </c>
      <c r="K176" s="5">
        <v>0</v>
      </c>
      <c r="L176" s="5">
        <v>0</v>
      </c>
      <c r="M176" s="46">
        <v>0</v>
      </c>
      <c r="N176" s="33">
        <v>0</v>
      </c>
      <c r="O176" s="33">
        <v>0</v>
      </c>
      <c r="P176" s="33">
        <v>0</v>
      </c>
      <c r="Q176" s="32">
        <f>K176+L176+M176+N176+O176+P176</f>
        <v>0</v>
      </c>
    </row>
    <row r="177" spans="1:17" s="63" customFormat="1" ht="12.75">
      <c r="A177" s="64"/>
      <c r="B177" s="65"/>
      <c r="C177" s="100" t="s">
        <v>14</v>
      </c>
      <c r="D177" s="101"/>
      <c r="E177" s="96"/>
      <c r="F177" s="99"/>
      <c r="G177" s="99"/>
      <c r="H177" s="46">
        <f>I177+J177+K177+L177+M177+N177+O177+P177</f>
        <v>1100000</v>
      </c>
      <c r="I177" s="46">
        <v>0</v>
      </c>
      <c r="J177" s="5">
        <v>0</v>
      </c>
      <c r="K177" s="5">
        <v>650000</v>
      </c>
      <c r="L177" s="5">
        <v>450000</v>
      </c>
      <c r="M177" s="46">
        <v>0</v>
      </c>
      <c r="N177" s="33">
        <v>0</v>
      </c>
      <c r="O177" s="33">
        <v>0</v>
      </c>
      <c r="P177" s="33">
        <v>0</v>
      </c>
      <c r="Q177" s="32">
        <f>K177+L177+M177+N177+O177+P177</f>
        <v>1100000</v>
      </c>
    </row>
    <row r="178" spans="1:17" s="20" customFormat="1" ht="63.75" customHeight="1">
      <c r="A178" s="39" t="s">
        <v>22</v>
      </c>
      <c r="B178" s="40"/>
      <c r="C178" s="109" t="s">
        <v>107</v>
      </c>
      <c r="D178" s="109"/>
      <c r="E178" s="24" t="s">
        <v>67</v>
      </c>
      <c r="F178" s="24" t="s">
        <v>67</v>
      </c>
      <c r="G178" s="24" t="s">
        <v>67</v>
      </c>
      <c r="H178" s="25">
        <f aca="true" t="shared" si="65" ref="H178:Q178">H179+H180</f>
        <v>272200000</v>
      </c>
      <c r="I178" s="25">
        <f t="shared" si="65"/>
        <v>29200000</v>
      </c>
      <c r="J178" s="25">
        <f t="shared" si="65"/>
        <v>37158000</v>
      </c>
      <c r="K178" s="25">
        <f t="shared" si="65"/>
        <v>37200000</v>
      </c>
      <c r="L178" s="25">
        <f t="shared" si="65"/>
        <v>39946000</v>
      </c>
      <c r="M178" s="25">
        <f t="shared" si="65"/>
        <v>41223000</v>
      </c>
      <c r="N178" s="25">
        <f t="shared" si="65"/>
        <v>42873000</v>
      </c>
      <c r="O178" s="25">
        <f t="shared" si="65"/>
        <v>44600000</v>
      </c>
      <c r="P178" s="25">
        <f t="shared" si="65"/>
        <v>0</v>
      </c>
      <c r="Q178" s="25">
        <f t="shared" si="65"/>
        <v>0</v>
      </c>
    </row>
    <row r="179" spans="1:17" ht="12.75">
      <c r="A179" s="66" t="s">
        <v>23</v>
      </c>
      <c r="B179" s="51"/>
      <c r="C179" s="110" t="s">
        <v>13</v>
      </c>
      <c r="D179" s="110"/>
      <c r="E179" s="67" t="s">
        <v>67</v>
      </c>
      <c r="F179" s="67" t="s">
        <v>67</v>
      </c>
      <c r="G179" s="67" t="s">
        <v>67</v>
      </c>
      <c r="H179" s="9">
        <f>H183</f>
        <v>272200000</v>
      </c>
      <c r="I179" s="9">
        <f aca="true" t="shared" si="66" ref="I179:Q180">I183</f>
        <v>29200000</v>
      </c>
      <c r="J179" s="9">
        <f t="shared" si="66"/>
        <v>37158000</v>
      </c>
      <c r="K179" s="9">
        <f t="shared" si="66"/>
        <v>37200000</v>
      </c>
      <c r="L179" s="9">
        <f t="shared" si="66"/>
        <v>39946000</v>
      </c>
      <c r="M179" s="9">
        <f t="shared" si="66"/>
        <v>41223000</v>
      </c>
      <c r="N179" s="9">
        <f t="shared" si="66"/>
        <v>42873000</v>
      </c>
      <c r="O179" s="9">
        <f t="shared" si="66"/>
        <v>44600000</v>
      </c>
      <c r="P179" s="9">
        <f t="shared" si="66"/>
        <v>0</v>
      </c>
      <c r="Q179" s="9">
        <f t="shared" si="66"/>
        <v>0</v>
      </c>
    </row>
    <row r="180" spans="1:17" ht="12.75">
      <c r="A180" s="66" t="s">
        <v>24</v>
      </c>
      <c r="B180" s="51"/>
      <c r="C180" s="110" t="s">
        <v>14</v>
      </c>
      <c r="D180" s="110"/>
      <c r="E180" s="67" t="s">
        <v>67</v>
      </c>
      <c r="F180" s="67" t="s">
        <v>67</v>
      </c>
      <c r="G180" s="67" t="s">
        <v>67</v>
      </c>
      <c r="H180" s="9">
        <f>H184</f>
        <v>0</v>
      </c>
      <c r="I180" s="9">
        <f t="shared" si="66"/>
        <v>0</v>
      </c>
      <c r="J180" s="9">
        <f t="shared" si="66"/>
        <v>0</v>
      </c>
      <c r="K180" s="9">
        <f t="shared" si="66"/>
        <v>0</v>
      </c>
      <c r="L180" s="9">
        <f t="shared" si="66"/>
        <v>0</v>
      </c>
      <c r="M180" s="9">
        <f t="shared" si="66"/>
        <v>0</v>
      </c>
      <c r="N180" s="9">
        <f t="shared" si="66"/>
        <v>0</v>
      </c>
      <c r="O180" s="9">
        <f t="shared" si="66"/>
        <v>0</v>
      </c>
      <c r="P180" s="9">
        <f t="shared" si="66"/>
        <v>0</v>
      </c>
      <c r="Q180" s="9">
        <f t="shared" si="66"/>
        <v>0</v>
      </c>
    </row>
    <row r="181" spans="1:17" ht="12.75">
      <c r="A181" s="120"/>
      <c r="B181" s="51"/>
      <c r="C181" s="110" t="s">
        <v>15</v>
      </c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</row>
    <row r="182" spans="1:17" ht="39" customHeight="1">
      <c r="A182" s="120"/>
      <c r="B182" s="51"/>
      <c r="C182" s="51" t="s">
        <v>16</v>
      </c>
      <c r="D182" s="52" t="s">
        <v>108</v>
      </c>
      <c r="E182" s="94" t="s">
        <v>98</v>
      </c>
      <c r="F182" s="121">
        <v>2009</v>
      </c>
      <c r="G182" s="121">
        <v>2015</v>
      </c>
      <c r="H182" s="9">
        <f>I182+J182+K182+L182+M182+N182+O182+P182</f>
        <v>272200000</v>
      </c>
      <c r="I182" s="9">
        <f aca="true" t="shared" si="67" ref="I182:P182">I183+I184</f>
        <v>29200000</v>
      </c>
      <c r="J182" s="9">
        <f t="shared" si="67"/>
        <v>37158000</v>
      </c>
      <c r="K182" s="9">
        <f t="shared" si="67"/>
        <v>37200000</v>
      </c>
      <c r="L182" s="9">
        <f t="shared" si="67"/>
        <v>39946000</v>
      </c>
      <c r="M182" s="9">
        <f t="shared" si="67"/>
        <v>41223000</v>
      </c>
      <c r="N182" s="9">
        <f t="shared" si="67"/>
        <v>42873000</v>
      </c>
      <c r="O182" s="9">
        <f t="shared" si="67"/>
        <v>44600000</v>
      </c>
      <c r="P182" s="9">
        <f t="shared" si="67"/>
        <v>0</v>
      </c>
      <c r="Q182" s="51">
        <v>0</v>
      </c>
    </row>
    <row r="183" spans="1:17" ht="12.75">
      <c r="A183" s="120"/>
      <c r="B183" s="51"/>
      <c r="C183" s="51"/>
      <c r="D183" s="52" t="s">
        <v>13</v>
      </c>
      <c r="E183" s="95"/>
      <c r="F183" s="122"/>
      <c r="G183" s="122"/>
      <c r="H183" s="9">
        <f>I183+J183+K183+L183+M183+N183+O183+P183</f>
        <v>272200000</v>
      </c>
      <c r="I183" s="46">
        <v>29200000</v>
      </c>
      <c r="J183" s="9">
        <v>37158000</v>
      </c>
      <c r="K183" s="9">
        <v>37200000</v>
      </c>
      <c r="L183" s="9">
        <v>39946000</v>
      </c>
      <c r="M183" s="9">
        <v>41223000</v>
      </c>
      <c r="N183" s="9">
        <v>42873000</v>
      </c>
      <c r="O183" s="9">
        <v>44600000</v>
      </c>
      <c r="P183" s="9">
        <v>0</v>
      </c>
      <c r="Q183" s="51">
        <v>0</v>
      </c>
    </row>
    <row r="184" spans="1:17" ht="12.75">
      <c r="A184" s="120"/>
      <c r="B184" s="51"/>
      <c r="C184" s="51"/>
      <c r="D184" s="52" t="s">
        <v>14</v>
      </c>
      <c r="E184" s="96"/>
      <c r="F184" s="123"/>
      <c r="G184" s="123"/>
      <c r="H184" s="9">
        <f>I184+J184+K184+L184+M184+N184+O184+P184</f>
        <v>0</v>
      </c>
      <c r="I184" s="46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51"/>
    </row>
    <row r="185" spans="1:17" s="20" customFormat="1" ht="12.75">
      <c r="A185" s="107" t="s">
        <v>25</v>
      </c>
      <c r="B185" s="114"/>
      <c r="C185" s="116" t="s">
        <v>119</v>
      </c>
      <c r="D185" s="117"/>
      <c r="E185" s="107" t="s">
        <v>67</v>
      </c>
      <c r="F185" s="107" t="s">
        <v>67</v>
      </c>
      <c r="G185" s="107" t="s">
        <v>67</v>
      </c>
      <c r="H185" s="111" t="s">
        <v>109</v>
      </c>
      <c r="I185" s="112"/>
      <c r="J185" s="112"/>
      <c r="K185" s="112"/>
      <c r="L185" s="112"/>
      <c r="M185" s="112"/>
      <c r="N185" s="112"/>
      <c r="O185" s="112"/>
      <c r="P185" s="113"/>
      <c r="Q185" s="26"/>
    </row>
    <row r="186" spans="1:17" s="20" customFormat="1" ht="24.75" customHeight="1">
      <c r="A186" s="108"/>
      <c r="B186" s="115"/>
      <c r="C186" s="118"/>
      <c r="D186" s="119"/>
      <c r="E186" s="108"/>
      <c r="F186" s="108"/>
      <c r="G186" s="108"/>
      <c r="H186" s="25">
        <f>SUM(H187:H194)</f>
        <v>3910638</v>
      </c>
      <c r="I186" s="27">
        <v>0</v>
      </c>
      <c r="J186" s="23">
        <v>0</v>
      </c>
      <c r="K186" s="25">
        <f aca="true" t="shared" si="68" ref="K186:Q186">SUM(K187:K194)</f>
        <v>1165159</v>
      </c>
      <c r="L186" s="25">
        <f t="shared" si="68"/>
        <v>953761</v>
      </c>
      <c r="M186" s="25">
        <f t="shared" si="68"/>
        <v>905100</v>
      </c>
      <c r="N186" s="25">
        <f t="shared" si="68"/>
        <v>591937</v>
      </c>
      <c r="O186" s="25">
        <f t="shared" si="68"/>
        <v>178437</v>
      </c>
      <c r="P186" s="25">
        <f t="shared" si="68"/>
        <v>116244</v>
      </c>
      <c r="Q186" s="25">
        <f t="shared" si="68"/>
        <v>0</v>
      </c>
    </row>
    <row r="187" spans="1:17" ht="102">
      <c r="A187" s="44"/>
      <c r="B187" s="68"/>
      <c r="C187" s="69" t="s">
        <v>16</v>
      </c>
      <c r="D187" s="69" t="s">
        <v>110</v>
      </c>
      <c r="E187" s="70" t="s">
        <v>98</v>
      </c>
      <c r="F187" s="67">
        <v>2004</v>
      </c>
      <c r="G187" s="67">
        <v>2012</v>
      </c>
      <c r="H187" s="49">
        <f>K187+L187+M187+N187+O187+P187</f>
        <v>258186</v>
      </c>
      <c r="I187" s="71">
        <v>0</v>
      </c>
      <c r="J187" s="68">
        <v>0</v>
      </c>
      <c r="K187" s="49">
        <v>232736</v>
      </c>
      <c r="L187" s="49">
        <v>25450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</row>
    <row r="188" spans="1:17" ht="102">
      <c r="A188" s="44"/>
      <c r="B188" s="72"/>
      <c r="C188" s="69" t="s">
        <v>19</v>
      </c>
      <c r="D188" s="69" t="s">
        <v>111</v>
      </c>
      <c r="E188" s="70" t="s">
        <v>98</v>
      </c>
      <c r="F188" s="67">
        <v>2004</v>
      </c>
      <c r="G188" s="67">
        <v>2013</v>
      </c>
      <c r="H188" s="49">
        <f aca="true" t="shared" si="69" ref="H188:H194">K188+L188+M188+N188+O188+P188</f>
        <v>403965</v>
      </c>
      <c r="I188" s="71">
        <v>0</v>
      </c>
      <c r="J188" s="68">
        <v>0</v>
      </c>
      <c r="K188" s="49">
        <v>139764</v>
      </c>
      <c r="L188" s="49">
        <v>141240</v>
      </c>
      <c r="M188" s="49">
        <v>122961</v>
      </c>
      <c r="N188" s="49">
        <v>0</v>
      </c>
      <c r="O188" s="49">
        <v>0</v>
      </c>
      <c r="P188" s="49">
        <v>0</v>
      </c>
      <c r="Q188" s="49">
        <v>0</v>
      </c>
    </row>
    <row r="189" spans="1:17" ht="76.5">
      <c r="A189" s="30"/>
      <c r="B189" s="72"/>
      <c r="C189" s="69" t="s">
        <v>20</v>
      </c>
      <c r="D189" s="69" t="s">
        <v>112</v>
      </c>
      <c r="E189" s="70" t="s">
        <v>98</v>
      </c>
      <c r="F189" s="67">
        <v>2005</v>
      </c>
      <c r="G189" s="67">
        <v>2014</v>
      </c>
      <c r="H189" s="49">
        <f t="shared" si="69"/>
        <v>414218</v>
      </c>
      <c r="I189" s="71">
        <v>0</v>
      </c>
      <c r="J189" s="68">
        <v>0</v>
      </c>
      <c r="K189" s="49">
        <v>128508</v>
      </c>
      <c r="L189" s="49">
        <v>127740</v>
      </c>
      <c r="M189" s="49">
        <v>126488</v>
      </c>
      <c r="N189" s="49">
        <v>31482</v>
      </c>
      <c r="O189" s="49">
        <v>0</v>
      </c>
      <c r="P189" s="49">
        <v>0</v>
      </c>
      <c r="Q189" s="49">
        <v>0</v>
      </c>
    </row>
    <row r="190" spans="1:17" ht="76.5">
      <c r="A190" s="30"/>
      <c r="B190" s="72"/>
      <c r="C190" s="69" t="s">
        <v>68</v>
      </c>
      <c r="D190" s="69" t="s">
        <v>113</v>
      </c>
      <c r="E190" s="70" t="s">
        <v>98</v>
      </c>
      <c r="F190" s="67">
        <v>2005</v>
      </c>
      <c r="G190" s="67">
        <v>2016</v>
      </c>
      <c r="H190" s="49">
        <f t="shared" si="69"/>
        <v>921800</v>
      </c>
      <c r="I190" s="71">
        <v>0</v>
      </c>
      <c r="J190" s="68">
        <v>0</v>
      </c>
      <c r="K190" s="49">
        <v>165350</v>
      </c>
      <c r="L190" s="49">
        <v>163450</v>
      </c>
      <c r="M190" s="49">
        <v>162050</v>
      </c>
      <c r="N190" s="49">
        <v>159650</v>
      </c>
      <c r="O190" s="49">
        <v>156850</v>
      </c>
      <c r="P190" s="49">
        <v>114450</v>
      </c>
      <c r="Q190" s="49">
        <v>0</v>
      </c>
    </row>
    <row r="191" spans="1:17" ht="76.5">
      <c r="A191" s="30"/>
      <c r="B191" s="72"/>
      <c r="C191" s="69" t="s">
        <v>69</v>
      </c>
      <c r="D191" s="69" t="s">
        <v>114</v>
      </c>
      <c r="E191" s="70" t="s">
        <v>98</v>
      </c>
      <c r="F191" s="67">
        <v>2006</v>
      </c>
      <c r="G191" s="67">
        <v>2016</v>
      </c>
      <c r="H191" s="49">
        <f t="shared" si="69"/>
        <v>112209</v>
      </c>
      <c r="I191" s="71">
        <v>0</v>
      </c>
      <c r="J191" s="68">
        <v>0</v>
      </c>
      <c r="K191" s="49">
        <v>22627</v>
      </c>
      <c r="L191" s="49">
        <v>22307</v>
      </c>
      <c r="M191" s="49">
        <v>22067</v>
      </c>
      <c r="N191" s="49">
        <v>21827</v>
      </c>
      <c r="O191" s="49">
        <v>21587</v>
      </c>
      <c r="P191" s="49">
        <v>1794</v>
      </c>
      <c r="Q191" s="49">
        <v>0</v>
      </c>
    </row>
    <row r="192" spans="1:17" ht="89.25">
      <c r="A192" s="30"/>
      <c r="B192" s="72"/>
      <c r="C192" s="69" t="s">
        <v>70</v>
      </c>
      <c r="D192" s="69" t="s">
        <v>115</v>
      </c>
      <c r="E192" s="70" t="s">
        <v>98</v>
      </c>
      <c r="F192" s="67">
        <v>2006</v>
      </c>
      <c r="G192" s="67">
        <v>2014</v>
      </c>
      <c r="H192" s="49">
        <f t="shared" si="69"/>
        <v>990520</v>
      </c>
      <c r="I192" s="71">
        <v>0</v>
      </c>
      <c r="J192" s="68">
        <v>0</v>
      </c>
      <c r="K192" s="49">
        <v>249190</v>
      </c>
      <c r="L192" s="49">
        <v>248150</v>
      </c>
      <c r="M192" s="49">
        <v>247110</v>
      </c>
      <c r="N192" s="49">
        <v>246070</v>
      </c>
      <c r="O192" s="49">
        <v>0</v>
      </c>
      <c r="P192" s="49">
        <v>0</v>
      </c>
      <c r="Q192" s="49">
        <v>0</v>
      </c>
    </row>
    <row r="193" spans="1:17" ht="102">
      <c r="A193" s="30"/>
      <c r="B193" s="72"/>
      <c r="C193" s="69" t="s">
        <v>71</v>
      </c>
      <c r="D193" s="69" t="s">
        <v>116</v>
      </c>
      <c r="E193" s="70" t="s">
        <v>98</v>
      </c>
      <c r="F193" s="67">
        <v>2006</v>
      </c>
      <c r="G193" s="67">
        <v>2014</v>
      </c>
      <c r="H193" s="49">
        <f t="shared" si="69"/>
        <v>572805</v>
      </c>
      <c r="I193" s="71">
        <v>0</v>
      </c>
      <c r="J193" s="68">
        <v>0</v>
      </c>
      <c r="K193" s="49">
        <v>162924</v>
      </c>
      <c r="L193" s="49">
        <v>162244</v>
      </c>
      <c r="M193" s="49">
        <v>161564</v>
      </c>
      <c r="N193" s="49">
        <v>86073</v>
      </c>
      <c r="O193" s="49">
        <v>0</v>
      </c>
      <c r="P193" s="49">
        <v>0</v>
      </c>
      <c r="Q193" s="49">
        <v>0</v>
      </c>
    </row>
    <row r="194" spans="1:17" ht="102">
      <c r="A194" s="47"/>
      <c r="B194" s="72"/>
      <c r="C194" s="69" t="s">
        <v>72</v>
      </c>
      <c r="D194" s="69" t="s">
        <v>117</v>
      </c>
      <c r="E194" s="70" t="s">
        <v>98</v>
      </c>
      <c r="F194" s="67">
        <v>2008</v>
      </c>
      <c r="G194" s="67">
        <v>2014</v>
      </c>
      <c r="H194" s="49">
        <f t="shared" si="69"/>
        <v>236935</v>
      </c>
      <c r="I194" s="71">
        <v>0</v>
      </c>
      <c r="J194" s="68">
        <v>0</v>
      </c>
      <c r="K194" s="49">
        <v>64060</v>
      </c>
      <c r="L194" s="49">
        <v>63180</v>
      </c>
      <c r="M194" s="49">
        <v>62860</v>
      </c>
      <c r="N194" s="49">
        <v>46835</v>
      </c>
      <c r="O194" s="49">
        <v>0</v>
      </c>
      <c r="P194" s="49">
        <v>0</v>
      </c>
      <c r="Q194" s="49">
        <v>0</v>
      </c>
    </row>
    <row r="195" spans="1:17" ht="15">
      <c r="A195" s="73"/>
      <c r="B195" s="106" t="s">
        <v>125</v>
      </c>
      <c r="C195" s="106"/>
      <c r="D195" s="106"/>
      <c r="E195" s="11" t="s">
        <v>67</v>
      </c>
      <c r="F195" s="11" t="s">
        <v>67</v>
      </c>
      <c r="G195" s="11" t="s">
        <v>67</v>
      </c>
      <c r="H195" s="12">
        <f aca="true" t="shared" si="70" ref="H195:Q195">H10+H178</f>
        <v>1830866082</v>
      </c>
      <c r="I195" s="12">
        <f t="shared" si="70"/>
        <v>368183914</v>
      </c>
      <c r="J195" s="12">
        <f t="shared" si="70"/>
        <v>236436762</v>
      </c>
      <c r="K195" s="12">
        <f t="shared" si="70"/>
        <v>275884124</v>
      </c>
      <c r="L195" s="12">
        <f t="shared" si="70"/>
        <v>339932617</v>
      </c>
      <c r="M195" s="12">
        <f t="shared" si="70"/>
        <v>211308126</v>
      </c>
      <c r="N195" s="12">
        <f t="shared" si="70"/>
        <v>163942599</v>
      </c>
      <c r="O195" s="12">
        <f t="shared" si="70"/>
        <v>148555940</v>
      </c>
      <c r="P195" s="12">
        <f t="shared" si="70"/>
        <v>86622000</v>
      </c>
      <c r="Q195" s="12">
        <f t="shared" si="70"/>
        <v>905443253</v>
      </c>
    </row>
    <row r="196" spans="1:17" ht="15">
      <c r="A196" s="73"/>
      <c r="B196" s="105" t="s">
        <v>13</v>
      </c>
      <c r="C196" s="105"/>
      <c r="D196" s="105"/>
      <c r="E196" s="11" t="s">
        <v>67</v>
      </c>
      <c r="F196" s="11" t="s">
        <v>67</v>
      </c>
      <c r="G196" s="11" t="s">
        <v>67</v>
      </c>
      <c r="H196" s="12">
        <f aca="true" t="shared" si="71" ref="H196:Q196">H11+H179</f>
        <v>1249653203</v>
      </c>
      <c r="I196" s="12">
        <f t="shared" si="71"/>
        <v>159663293</v>
      </c>
      <c r="J196" s="12">
        <f t="shared" si="71"/>
        <v>200537623</v>
      </c>
      <c r="K196" s="12">
        <f t="shared" si="71"/>
        <v>186390725</v>
      </c>
      <c r="L196" s="12">
        <f t="shared" si="71"/>
        <v>162600564</v>
      </c>
      <c r="M196" s="12">
        <f t="shared" si="71"/>
        <v>162264656</v>
      </c>
      <c r="N196" s="12">
        <f t="shared" si="71"/>
        <v>145315216</v>
      </c>
      <c r="O196" s="12">
        <f t="shared" si="71"/>
        <v>146259126</v>
      </c>
      <c r="P196" s="12">
        <f t="shared" si="71"/>
        <v>86622000</v>
      </c>
      <c r="Q196" s="12">
        <f t="shared" si="71"/>
        <v>664301015</v>
      </c>
    </row>
    <row r="197" spans="1:17" ht="15">
      <c r="A197" s="74"/>
      <c r="B197" s="105" t="s">
        <v>14</v>
      </c>
      <c r="C197" s="105"/>
      <c r="D197" s="105"/>
      <c r="E197" s="11" t="s">
        <v>67</v>
      </c>
      <c r="F197" s="11" t="s">
        <v>67</v>
      </c>
      <c r="G197" s="11" t="s">
        <v>67</v>
      </c>
      <c r="H197" s="12">
        <f aca="true" t="shared" si="72" ref="H197:Q197">H12+H180</f>
        <v>581212879</v>
      </c>
      <c r="I197" s="12">
        <f t="shared" si="72"/>
        <v>208520621</v>
      </c>
      <c r="J197" s="12">
        <f t="shared" si="72"/>
        <v>35899139</v>
      </c>
      <c r="K197" s="12">
        <f t="shared" si="72"/>
        <v>89493399</v>
      </c>
      <c r="L197" s="12">
        <f t="shared" si="72"/>
        <v>177332053</v>
      </c>
      <c r="M197" s="12">
        <f t="shared" si="72"/>
        <v>49043470</v>
      </c>
      <c r="N197" s="12">
        <f t="shared" si="72"/>
        <v>18627383</v>
      </c>
      <c r="O197" s="12">
        <f t="shared" si="72"/>
        <v>2296814</v>
      </c>
      <c r="P197" s="12">
        <f t="shared" si="72"/>
        <v>0</v>
      </c>
      <c r="Q197" s="12">
        <f t="shared" si="72"/>
        <v>241142238</v>
      </c>
    </row>
  </sheetData>
  <sheetProtection/>
  <mergeCells count="233">
    <mergeCell ref="C16:D16"/>
    <mergeCell ref="C14:D14"/>
    <mergeCell ref="E36:E38"/>
    <mergeCell ref="F27:F29"/>
    <mergeCell ref="F24:F26"/>
    <mergeCell ref="C17:Q17"/>
    <mergeCell ref="G24:G26"/>
    <mergeCell ref="G27:G29"/>
    <mergeCell ref="B9:D9"/>
    <mergeCell ref="B10:D10"/>
    <mergeCell ref="C15:D15"/>
    <mergeCell ref="B13:Q13"/>
    <mergeCell ref="B11:D11"/>
    <mergeCell ref="B12:D12"/>
    <mergeCell ref="E48:E50"/>
    <mergeCell ref="E24:E26"/>
    <mergeCell ref="E45:E47"/>
    <mergeCell ref="E18:E20"/>
    <mergeCell ref="E42:E44"/>
    <mergeCell ref="E39:E41"/>
    <mergeCell ref="E30:E32"/>
    <mergeCell ref="E33:E35"/>
    <mergeCell ref="E27:E29"/>
    <mergeCell ref="E21:E23"/>
    <mergeCell ref="G33:G35"/>
    <mergeCell ref="F48:F50"/>
    <mergeCell ref="G75:G77"/>
    <mergeCell ref="G63:G65"/>
    <mergeCell ref="E51:E53"/>
    <mergeCell ref="G60:G62"/>
    <mergeCell ref="E63:E65"/>
    <mergeCell ref="E66:E68"/>
    <mergeCell ref="G66:G68"/>
    <mergeCell ref="E69:E71"/>
    <mergeCell ref="F33:F35"/>
    <mergeCell ref="F21:F23"/>
    <mergeCell ref="F30:F32"/>
    <mergeCell ref="F45:F47"/>
    <mergeCell ref="G45:G47"/>
    <mergeCell ref="F42:F44"/>
    <mergeCell ref="G42:G44"/>
    <mergeCell ref="G30:G32"/>
    <mergeCell ref="G39:G41"/>
    <mergeCell ref="G36:G38"/>
    <mergeCell ref="G72:G74"/>
    <mergeCell ref="F72:F74"/>
    <mergeCell ref="F60:F62"/>
    <mergeCell ref="F66:F68"/>
    <mergeCell ref="F39:F41"/>
    <mergeCell ref="F36:F38"/>
    <mergeCell ref="G51:G53"/>
    <mergeCell ref="G54:G56"/>
    <mergeCell ref="G48:G50"/>
    <mergeCell ref="F69:F71"/>
    <mergeCell ref="Q7:Q8"/>
    <mergeCell ref="B7:D8"/>
    <mergeCell ref="F7:G7"/>
    <mergeCell ref="K7:P7"/>
    <mergeCell ref="G81:G83"/>
    <mergeCell ref="F51:F53"/>
    <mergeCell ref="F54:F56"/>
    <mergeCell ref="F81:F83"/>
    <mergeCell ref="G78:G80"/>
    <mergeCell ref="G57:G59"/>
    <mergeCell ref="C84:D84"/>
    <mergeCell ref="C85:D85"/>
    <mergeCell ref="C86:D86"/>
    <mergeCell ref="E97:E99"/>
    <mergeCell ref="A5:Q5"/>
    <mergeCell ref="A7:A8"/>
    <mergeCell ref="E7:E8"/>
    <mergeCell ref="H7:H8"/>
    <mergeCell ref="I7:I8"/>
    <mergeCell ref="J7:J8"/>
    <mergeCell ref="E57:E59"/>
    <mergeCell ref="E54:E56"/>
    <mergeCell ref="F75:F77"/>
    <mergeCell ref="F78:F80"/>
    <mergeCell ref="E60:E62"/>
    <mergeCell ref="E78:E80"/>
    <mergeCell ref="E75:E77"/>
    <mergeCell ref="F57:F59"/>
    <mergeCell ref="E72:E74"/>
    <mergeCell ref="G69:G71"/>
    <mergeCell ref="F63:F65"/>
    <mergeCell ref="C90:Q90"/>
    <mergeCell ref="E91:E93"/>
    <mergeCell ref="F91:F93"/>
    <mergeCell ref="G91:G93"/>
    <mergeCell ref="E81:E83"/>
    <mergeCell ref="C87:D87"/>
    <mergeCell ref="C88:D88"/>
    <mergeCell ref="C89:D89"/>
    <mergeCell ref="E100:E102"/>
    <mergeCell ref="F100:F102"/>
    <mergeCell ref="G100:G102"/>
    <mergeCell ref="E94:E96"/>
    <mergeCell ref="F94:F96"/>
    <mergeCell ref="G94:G96"/>
    <mergeCell ref="F97:F99"/>
    <mergeCell ref="G97:G99"/>
    <mergeCell ref="E103:E105"/>
    <mergeCell ref="F103:F105"/>
    <mergeCell ref="G103:G105"/>
    <mergeCell ref="E106:E108"/>
    <mergeCell ref="F106:F108"/>
    <mergeCell ref="G106:G108"/>
    <mergeCell ref="E109:E111"/>
    <mergeCell ref="F109:F111"/>
    <mergeCell ref="G109:G111"/>
    <mergeCell ref="E112:E114"/>
    <mergeCell ref="F112:F114"/>
    <mergeCell ref="G112:G114"/>
    <mergeCell ref="E115:E117"/>
    <mergeCell ref="F115:F117"/>
    <mergeCell ref="G115:G117"/>
    <mergeCell ref="E118:E120"/>
    <mergeCell ref="F118:F120"/>
    <mergeCell ref="G118:G120"/>
    <mergeCell ref="E121:E123"/>
    <mergeCell ref="F121:F123"/>
    <mergeCell ref="G121:G123"/>
    <mergeCell ref="E124:E126"/>
    <mergeCell ref="F124:F126"/>
    <mergeCell ref="G124:G126"/>
    <mergeCell ref="E127:E129"/>
    <mergeCell ref="F127:F129"/>
    <mergeCell ref="G127:G129"/>
    <mergeCell ref="E130:E132"/>
    <mergeCell ref="F130:F132"/>
    <mergeCell ref="G130:G132"/>
    <mergeCell ref="E133:E135"/>
    <mergeCell ref="F133:F135"/>
    <mergeCell ref="G133:G135"/>
    <mergeCell ref="E136:E138"/>
    <mergeCell ref="F136:F138"/>
    <mergeCell ref="G136:G138"/>
    <mergeCell ref="C139:D139"/>
    <mergeCell ref="E139:E141"/>
    <mergeCell ref="F139:F141"/>
    <mergeCell ref="G139:G141"/>
    <mergeCell ref="C140:D140"/>
    <mergeCell ref="C141:D141"/>
    <mergeCell ref="C142:D142"/>
    <mergeCell ref="E142:E144"/>
    <mergeCell ref="F142:F144"/>
    <mergeCell ref="G142:G144"/>
    <mergeCell ref="C143:D143"/>
    <mergeCell ref="C144:D144"/>
    <mergeCell ref="C145:D145"/>
    <mergeCell ref="E145:E147"/>
    <mergeCell ref="F145:F147"/>
    <mergeCell ref="G145:G147"/>
    <mergeCell ref="C146:D146"/>
    <mergeCell ref="C147:D147"/>
    <mergeCell ref="C148:D148"/>
    <mergeCell ref="E148:E150"/>
    <mergeCell ref="F148:F150"/>
    <mergeCell ref="G148:G150"/>
    <mergeCell ref="C149:D149"/>
    <mergeCell ref="C150:D150"/>
    <mergeCell ref="C151:D151"/>
    <mergeCell ref="E151:E153"/>
    <mergeCell ref="F151:F153"/>
    <mergeCell ref="G151:G153"/>
    <mergeCell ref="C152:D152"/>
    <mergeCell ref="C153:D153"/>
    <mergeCell ref="C154:D154"/>
    <mergeCell ref="E154:E156"/>
    <mergeCell ref="F154:F156"/>
    <mergeCell ref="G154:G156"/>
    <mergeCell ref="C155:D155"/>
    <mergeCell ref="C156:D156"/>
    <mergeCell ref="H185:P185"/>
    <mergeCell ref="A185:A186"/>
    <mergeCell ref="B185:B186"/>
    <mergeCell ref="C185:D186"/>
    <mergeCell ref="E185:E186"/>
    <mergeCell ref="A181:A184"/>
    <mergeCell ref="C181:Q181"/>
    <mergeCell ref="E182:E184"/>
    <mergeCell ref="F182:F184"/>
    <mergeCell ref="G182:G184"/>
    <mergeCell ref="B197:D197"/>
    <mergeCell ref="B195:D195"/>
    <mergeCell ref="F185:F186"/>
    <mergeCell ref="G185:G186"/>
    <mergeCell ref="B196:D196"/>
    <mergeCell ref="C178:D178"/>
    <mergeCell ref="C179:D179"/>
    <mergeCell ref="C180:D180"/>
    <mergeCell ref="F157:F159"/>
    <mergeCell ref="G157:G159"/>
    <mergeCell ref="C157:D157"/>
    <mergeCell ref="C158:D158"/>
    <mergeCell ref="C159:D159"/>
    <mergeCell ref="E157:E159"/>
    <mergeCell ref="C162:D162"/>
    <mergeCell ref="E160:E162"/>
    <mergeCell ref="F163:F165"/>
    <mergeCell ref="G163:G165"/>
    <mergeCell ref="C164:D164"/>
    <mergeCell ref="C165:D165"/>
    <mergeCell ref="F160:F162"/>
    <mergeCell ref="G160:G162"/>
    <mergeCell ref="F166:F168"/>
    <mergeCell ref="G166:G168"/>
    <mergeCell ref="C167:D167"/>
    <mergeCell ref="C168:D168"/>
    <mergeCell ref="C160:D160"/>
    <mergeCell ref="C161:D161"/>
    <mergeCell ref="C166:D166"/>
    <mergeCell ref="E166:E168"/>
    <mergeCell ref="C163:D163"/>
    <mergeCell ref="E163:E165"/>
    <mergeCell ref="C169:D169"/>
    <mergeCell ref="E169:E171"/>
    <mergeCell ref="F169:F171"/>
    <mergeCell ref="G169:G171"/>
    <mergeCell ref="C170:D170"/>
    <mergeCell ref="C171:D171"/>
    <mergeCell ref="C172:D172"/>
    <mergeCell ref="E172:E174"/>
    <mergeCell ref="F172:F174"/>
    <mergeCell ref="G172:G174"/>
    <mergeCell ref="C173:D173"/>
    <mergeCell ref="C174:D174"/>
    <mergeCell ref="C175:D175"/>
    <mergeCell ref="E175:E177"/>
    <mergeCell ref="F175:F177"/>
    <mergeCell ref="G175:G177"/>
    <mergeCell ref="C176:D176"/>
    <mergeCell ref="C177:D177"/>
  </mergeCells>
  <printOptions/>
  <pageMargins left="0.2755905511811024" right="0.2362204724409449" top="0.4724409448818898" bottom="0.4724409448818898" header="0.5118110236220472" footer="0.11811023622047245"/>
  <pageSetup firstPageNumber="6" useFirstPageNumber="1" horizontalDpi="600" verticalDpi="600" orientation="landscape" paperSize="9" scale="60" r:id="rId3"/>
  <headerFooter alignWithMargins="0">
    <oddFooter>&amp;C&amp;12&amp;P</oddFooter>
  </headerFooter>
  <rowBreaks count="4" manualBreakCount="4">
    <brk id="44" max="16" man="1"/>
    <brk id="83" max="16" man="1"/>
    <brk id="147" max="16" man="1"/>
    <brk id="184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adam.kiwka</dc:creator>
  <cp:keywords/>
  <dc:description/>
  <cp:lastModifiedBy>Your User Name</cp:lastModifiedBy>
  <cp:lastPrinted>2011-05-11T13:30:42Z</cp:lastPrinted>
  <dcterms:created xsi:type="dcterms:W3CDTF">2010-11-02T08:03:42Z</dcterms:created>
  <dcterms:modified xsi:type="dcterms:W3CDTF">2011-05-19T10:41:06Z</dcterms:modified>
  <cp:category/>
  <cp:version/>
  <cp:contentType/>
  <cp:contentStatus/>
</cp:coreProperties>
</file>